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Marcsi\előterjesztések\2026.09.15\"/>
    </mc:Choice>
  </mc:AlternateContent>
  <xr:revisionPtr revIDLastSave="0" documentId="13_ncr:1_{2A14C269-6705-4031-9B13-CF9D78F3B953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Bevételek" sheetId="98" r:id="rId1"/>
    <sheet name="Kiadások" sheetId="71" r:id="rId2"/>
    <sheet name="Mérleg" sheetId="145" r:id="rId3"/>
  </sheets>
  <definedNames>
    <definedName name="_xlnm.Print_Titles" localSheetId="0">Bevételek!$1:$5</definedName>
    <definedName name="_xlnm.Print_Area" localSheetId="1">Kiadások!$A$1:$Q$30</definedName>
  </definedNames>
  <calcPr calcId="181029"/>
</workbook>
</file>

<file path=xl/calcChain.xml><?xml version="1.0" encoding="utf-8"?>
<calcChain xmlns="http://schemas.openxmlformats.org/spreadsheetml/2006/main">
  <c r="E12" i="98" l="1"/>
  <c r="C16" i="145"/>
  <c r="D16" i="145"/>
  <c r="E16" i="145"/>
  <c r="C13" i="71"/>
  <c r="Q54" i="98"/>
  <c r="M54" i="98"/>
  <c r="I54" i="98"/>
  <c r="E54" i="98"/>
  <c r="O54" i="98"/>
  <c r="P54" i="98"/>
  <c r="N54" i="98"/>
  <c r="K54" i="98"/>
  <c r="L54" i="98"/>
  <c r="J54" i="98"/>
  <c r="G54" i="98"/>
  <c r="H54" i="98"/>
  <c r="F54" i="98"/>
  <c r="C54" i="98"/>
  <c r="D54" i="98"/>
  <c r="B54" i="98"/>
  <c r="C57" i="145"/>
  <c r="D57" i="145"/>
  <c r="E57" i="145"/>
  <c r="B20" i="98"/>
  <c r="I26" i="98"/>
  <c r="E35" i="145" l="1"/>
  <c r="D35" i="145"/>
  <c r="C35" i="145"/>
  <c r="C42" i="98"/>
  <c r="B42" i="98"/>
  <c r="E53" i="98"/>
  <c r="P53" i="98"/>
  <c r="O53" i="98"/>
  <c r="N53" i="98"/>
  <c r="P17" i="71"/>
  <c r="O17" i="71"/>
  <c r="N17" i="71"/>
  <c r="E17" i="71"/>
  <c r="F56" i="145"/>
  <c r="F10" i="145"/>
  <c r="C20" i="98"/>
  <c r="D20" i="98"/>
  <c r="D18" i="98" s="1"/>
  <c r="B18" i="98"/>
  <c r="J42" i="98"/>
  <c r="K42" i="98"/>
  <c r="K41" i="98" s="1"/>
  <c r="L42" i="98"/>
  <c r="L41" i="98" s="1"/>
  <c r="F35" i="145" l="1"/>
  <c r="Q17" i="71"/>
  <c r="Q53" i="98"/>
  <c r="I7" i="98" l="1"/>
  <c r="F24" i="145"/>
  <c r="D8" i="145"/>
  <c r="D7" i="145" s="1"/>
  <c r="E8" i="145"/>
  <c r="E7" i="145" s="1"/>
  <c r="C8" i="145"/>
  <c r="C7" i="145" s="1"/>
  <c r="P9" i="98"/>
  <c r="O9" i="98"/>
  <c r="O10" i="98"/>
  <c r="N9" i="98"/>
  <c r="N10" i="98"/>
  <c r="Q9" i="98" l="1"/>
  <c r="F7" i="145"/>
  <c r="F58" i="145"/>
  <c r="F55" i="145"/>
  <c r="F54" i="145"/>
  <c r="F53" i="145"/>
  <c r="E51" i="145"/>
  <c r="F50" i="145"/>
  <c r="F49" i="145"/>
  <c r="F48" i="145"/>
  <c r="F47" i="145"/>
  <c r="F37" i="145"/>
  <c r="C31" i="145"/>
  <c r="F28" i="145"/>
  <c r="F27" i="145"/>
  <c r="F25" i="145"/>
  <c r="F22" i="145"/>
  <c r="E21" i="145"/>
  <c r="E19" i="145" s="1"/>
  <c r="D21" i="145"/>
  <c r="D19" i="145" s="1"/>
  <c r="C21" i="145"/>
  <c r="C19" i="145" s="1"/>
  <c r="F20" i="145"/>
  <c r="F18" i="145"/>
  <c r="F15" i="145"/>
  <c r="F12" i="145"/>
  <c r="F11" i="145"/>
  <c r="F9" i="145"/>
  <c r="C34" i="145" l="1"/>
  <c r="C62" i="145" s="1"/>
  <c r="F16" i="145"/>
  <c r="F19" i="145"/>
  <c r="F51" i="145"/>
  <c r="D34" i="145"/>
  <c r="D62" i="145" s="1"/>
  <c r="D60" i="145"/>
  <c r="D61" i="145" s="1"/>
  <c r="F21" i="145"/>
  <c r="F46" i="145"/>
  <c r="F57" i="145"/>
  <c r="C60" i="145"/>
  <c r="C61" i="145" s="1"/>
  <c r="F8" i="145"/>
  <c r="E60" i="145"/>
  <c r="E34" i="145"/>
  <c r="C63" i="145" l="1"/>
  <c r="D63" i="145"/>
  <c r="F34" i="145"/>
  <c r="E62" i="145"/>
  <c r="F62" i="145" s="1"/>
  <c r="F60" i="145"/>
  <c r="E61" i="145"/>
  <c r="F61" i="145" s="1"/>
  <c r="M47" i="98" l="1"/>
  <c r="K25" i="98"/>
  <c r="L25" i="98"/>
  <c r="J25" i="98"/>
  <c r="M21" i="71"/>
  <c r="F42" i="98"/>
  <c r="G25" i="98"/>
  <c r="H25" i="98"/>
  <c r="F25" i="98"/>
  <c r="I29" i="98"/>
  <c r="I30" i="98"/>
  <c r="P27" i="98"/>
  <c r="P28" i="98"/>
  <c r="P29" i="98"/>
  <c r="P30" i="98"/>
  <c r="P32" i="98"/>
  <c r="P33" i="98"/>
  <c r="O27" i="98"/>
  <c r="O28" i="98"/>
  <c r="O29" i="98"/>
  <c r="O30" i="98"/>
  <c r="O32" i="98"/>
  <c r="O33" i="98"/>
  <c r="N27" i="98"/>
  <c r="N28" i="98"/>
  <c r="N29" i="98"/>
  <c r="N30" i="98"/>
  <c r="N32" i="98"/>
  <c r="N33" i="98"/>
  <c r="B25" i="98"/>
  <c r="E32" i="98"/>
  <c r="C25" i="98"/>
  <c r="D25" i="98"/>
  <c r="E30" i="98"/>
  <c r="E28" i="98"/>
  <c r="E27" i="98"/>
  <c r="P26" i="98"/>
  <c r="O26" i="98"/>
  <c r="N26" i="98"/>
  <c r="E26" i="98"/>
  <c r="E23" i="98"/>
  <c r="E9" i="98"/>
  <c r="C7" i="98"/>
  <c r="C6" i="98" s="1"/>
  <c r="D7" i="98"/>
  <c r="D6" i="98" s="1"/>
  <c r="B7" i="98"/>
  <c r="B6" i="98" s="1"/>
  <c r="Q27" i="98" l="1"/>
  <c r="Q29" i="98"/>
  <c r="Q30" i="98"/>
  <c r="Q28" i="98"/>
  <c r="Q26" i="98"/>
  <c r="P47" i="98" l="1"/>
  <c r="P21" i="71" l="1"/>
  <c r="P14" i="71"/>
  <c r="N13" i="71"/>
  <c r="D15" i="71"/>
  <c r="D19" i="71" s="1"/>
  <c r="C15" i="71"/>
  <c r="B15" i="71"/>
  <c r="B19" i="71" s="1"/>
  <c r="E16" i="71"/>
  <c r="P16" i="71"/>
  <c r="O16" i="71"/>
  <c r="N16" i="71"/>
  <c r="P50" i="98"/>
  <c r="P51" i="98"/>
  <c r="O50" i="98"/>
  <c r="O51" i="98"/>
  <c r="N50" i="98"/>
  <c r="N51" i="98"/>
  <c r="D43" i="98"/>
  <c r="D42" i="98" s="1"/>
  <c r="C18" i="98"/>
  <c r="I25" i="98"/>
  <c r="H42" i="98"/>
  <c r="E23" i="71"/>
  <c r="B25" i="71"/>
  <c r="O14" i="71"/>
  <c r="N14" i="71"/>
  <c r="E14" i="71"/>
  <c r="N38" i="98"/>
  <c r="P19" i="98"/>
  <c r="B36" i="98"/>
  <c r="C36" i="98"/>
  <c r="O38" i="98"/>
  <c r="E14" i="98"/>
  <c r="P38" i="98"/>
  <c r="I21" i="71"/>
  <c r="P46" i="98"/>
  <c r="O46" i="98"/>
  <c r="N46" i="98"/>
  <c r="G19" i="71"/>
  <c r="H19" i="71"/>
  <c r="F19" i="71"/>
  <c r="E22" i="71"/>
  <c r="E21" i="71"/>
  <c r="E13" i="71"/>
  <c r="E12" i="71"/>
  <c r="E11" i="71"/>
  <c r="E10" i="71"/>
  <c r="E9" i="71"/>
  <c r="I11" i="71"/>
  <c r="I10" i="71"/>
  <c r="I9" i="71"/>
  <c r="M10" i="71"/>
  <c r="M11" i="71"/>
  <c r="M9" i="71"/>
  <c r="L19" i="71"/>
  <c r="L25" i="71"/>
  <c r="H25" i="71"/>
  <c r="D25" i="71"/>
  <c r="P27" i="71"/>
  <c r="P24" i="71"/>
  <c r="P23" i="71"/>
  <c r="P22" i="71"/>
  <c r="P18" i="71"/>
  <c r="P13" i="71"/>
  <c r="P12" i="71"/>
  <c r="P11" i="71"/>
  <c r="P10" i="71"/>
  <c r="P9" i="71"/>
  <c r="E47" i="98"/>
  <c r="E49" i="98"/>
  <c r="E48" i="98"/>
  <c r="E44" i="98"/>
  <c r="I52" i="98"/>
  <c r="H36" i="98"/>
  <c r="H20" i="98"/>
  <c r="H18" i="98" s="1"/>
  <c r="H15" i="98"/>
  <c r="H7" i="98"/>
  <c r="H6" i="98" s="1"/>
  <c r="E25" i="98"/>
  <c r="E24" i="98"/>
  <c r="E21" i="98"/>
  <c r="E19" i="98"/>
  <c r="E17" i="98"/>
  <c r="E11" i="98"/>
  <c r="E10" i="98"/>
  <c r="E8" i="98"/>
  <c r="M52" i="98"/>
  <c r="P34" i="98"/>
  <c r="L20" i="98"/>
  <c r="L18" i="98" s="1"/>
  <c r="L15" i="98"/>
  <c r="L7" i="98"/>
  <c r="L6" i="98" s="1"/>
  <c r="N44" i="98"/>
  <c r="O44" i="98"/>
  <c r="P44" i="98"/>
  <c r="N48" i="98"/>
  <c r="O48" i="98"/>
  <c r="P48" i="98"/>
  <c r="N49" i="98"/>
  <c r="O49" i="98"/>
  <c r="P49" i="98"/>
  <c r="N52" i="98"/>
  <c r="O52" i="98"/>
  <c r="P52" i="98"/>
  <c r="N8" i="98"/>
  <c r="O8" i="98"/>
  <c r="P8" i="98"/>
  <c r="P10" i="98"/>
  <c r="Q10" i="98" s="1"/>
  <c r="N11" i="98"/>
  <c r="O11" i="98"/>
  <c r="P11" i="98"/>
  <c r="N12" i="98"/>
  <c r="O12" i="98"/>
  <c r="P12" i="98"/>
  <c r="N13" i="98"/>
  <c r="O13" i="98"/>
  <c r="P13" i="98"/>
  <c r="N14" i="98"/>
  <c r="O14" i="98"/>
  <c r="P14" i="98"/>
  <c r="N16" i="98"/>
  <c r="O16" i="98"/>
  <c r="P16" i="98"/>
  <c r="N17" i="98"/>
  <c r="O17" i="98"/>
  <c r="P17" i="98"/>
  <c r="N19" i="98"/>
  <c r="O19" i="98"/>
  <c r="N21" i="98"/>
  <c r="O21" i="98"/>
  <c r="P21" i="98"/>
  <c r="N22" i="98"/>
  <c r="O22" i="98"/>
  <c r="P22" i="98"/>
  <c r="N23" i="98"/>
  <c r="O23" i="98"/>
  <c r="P23" i="98"/>
  <c r="N24" i="98"/>
  <c r="O24" i="98"/>
  <c r="P24" i="98"/>
  <c r="N25" i="98"/>
  <c r="O25" i="98"/>
  <c r="P25" i="98"/>
  <c r="N35" i="98"/>
  <c r="O35" i="98"/>
  <c r="P35" i="98"/>
  <c r="N37" i="98"/>
  <c r="O37" i="98"/>
  <c r="P37" i="98"/>
  <c r="C25" i="71"/>
  <c r="J19" i="71"/>
  <c r="K19" i="71"/>
  <c r="N22" i="71"/>
  <c r="N23" i="71"/>
  <c r="N24" i="71"/>
  <c r="G42" i="98"/>
  <c r="G41" i="98" s="1"/>
  <c r="J41" i="98"/>
  <c r="F36" i="98"/>
  <c r="O22" i="71"/>
  <c r="O23" i="71"/>
  <c r="O24" i="71"/>
  <c r="O27" i="71"/>
  <c r="O21" i="71"/>
  <c r="O9" i="71"/>
  <c r="O10" i="71"/>
  <c r="O11" i="71"/>
  <c r="O12" i="71"/>
  <c r="O13" i="71"/>
  <c r="O18" i="71"/>
  <c r="F25" i="71"/>
  <c r="G25" i="71"/>
  <c r="J25" i="71"/>
  <c r="K25" i="71"/>
  <c r="N21" i="71"/>
  <c r="J36" i="98"/>
  <c r="G36" i="98"/>
  <c r="G34" i="98" s="1"/>
  <c r="F15" i="98"/>
  <c r="G15" i="98"/>
  <c r="J15" i="98"/>
  <c r="K15" i="98"/>
  <c r="F7" i="98"/>
  <c r="F6" i="98" s="1"/>
  <c r="G7" i="98"/>
  <c r="G6" i="98" s="1"/>
  <c r="J7" i="98"/>
  <c r="J6" i="98" s="1"/>
  <c r="K7" i="98"/>
  <c r="F20" i="98"/>
  <c r="F18" i="98" s="1"/>
  <c r="G20" i="98"/>
  <c r="G18" i="98" s="1"/>
  <c r="J20" i="98"/>
  <c r="J18" i="98" s="1"/>
  <c r="K20" i="98"/>
  <c r="K18" i="98" s="1"/>
  <c r="N18" i="71"/>
  <c r="N27" i="71"/>
  <c r="N10" i="71"/>
  <c r="N11" i="71"/>
  <c r="N12" i="71"/>
  <c r="N9" i="71"/>
  <c r="I25" i="71" l="1"/>
  <c r="Q23" i="98"/>
  <c r="Q11" i="98"/>
  <c r="Q22" i="71"/>
  <c r="Q12" i="71"/>
  <c r="K29" i="71"/>
  <c r="H29" i="71"/>
  <c r="Q17" i="98"/>
  <c r="Q14" i="98"/>
  <c r="Q10" i="71"/>
  <c r="P15" i="71"/>
  <c r="P19" i="71" s="1"/>
  <c r="M25" i="71"/>
  <c r="E15" i="71"/>
  <c r="Q13" i="71"/>
  <c r="Q9" i="71"/>
  <c r="O25" i="71"/>
  <c r="N25" i="71"/>
  <c r="Q11" i="71"/>
  <c r="I19" i="71"/>
  <c r="D29" i="71"/>
  <c r="G29" i="71"/>
  <c r="M19" i="71"/>
  <c r="Q14" i="71"/>
  <c r="N15" i="71"/>
  <c r="N19" i="71" s="1"/>
  <c r="N36" i="98"/>
  <c r="P36" i="98"/>
  <c r="J34" i="98"/>
  <c r="N34" i="98" s="1"/>
  <c r="Q52" i="98"/>
  <c r="N15" i="98"/>
  <c r="Q21" i="98"/>
  <c r="O7" i="98"/>
  <c r="P20" i="98"/>
  <c r="Q8" i="98"/>
  <c r="N43" i="98"/>
  <c r="N7" i="98"/>
  <c r="G39" i="98"/>
  <c r="F41" i="98"/>
  <c r="N42" i="98"/>
  <c r="J29" i="71"/>
  <c r="P43" i="98"/>
  <c r="P42" i="98"/>
  <c r="O15" i="71"/>
  <c r="C19" i="71"/>
  <c r="C29" i="71" s="1"/>
  <c r="O43" i="98"/>
  <c r="O34" i="98"/>
  <c r="L39" i="98"/>
  <c r="H39" i="98"/>
  <c r="Q22" i="98"/>
  <c r="Q44" i="98"/>
  <c r="P15" i="98"/>
  <c r="Q23" i="71"/>
  <c r="H41" i="98"/>
  <c r="I41" i="98" s="1"/>
  <c r="B29" i="71"/>
  <c r="Q49" i="98"/>
  <c r="B41" i="98"/>
  <c r="Q16" i="71"/>
  <c r="F39" i="98"/>
  <c r="P18" i="98"/>
  <c r="K6" i="98"/>
  <c r="K39" i="98" s="1"/>
  <c r="N20" i="98"/>
  <c r="O15" i="98"/>
  <c r="Q24" i="98"/>
  <c r="Q48" i="98"/>
  <c r="E20" i="98"/>
  <c r="O47" i="98"/>
  <c r="Q47" i="98" s="1"/>
  <c r="N47" i="98"/>
  <c r="E43" i="98"/>
  <c r="O36" i="98"/>
  <c r="O20" i="98"/>
  <c r="N18" i="98"/>
  <c r="Q19" i="98"/>
  <c r="E18" i="98"/>
  <c r="O18" i="98"/>
  <c r="E15" i="98"/>
  <c r="E7" i="98"/>
  <c r="E6" i="98"/>
  <c r="P7" i="98"/>
  <c r="C39" i="98"/>
  <c r="N6" i="98"/>
  <c r="M42" i="98"/>
  <c r="M41" i="98"/>
  <c r="I42" i="98"/>
  <c r="Q25" i="98"/>
  <c r="E25" i="71"/>
  <c r="P25" i="71"/>
  <c r="Q21" i="71"/>
  <c r="L29" i="71"/>
  <c r="F29" i="71"/>
  <c r="I29" i="71" l="1"/>
  <c r="M29" i="71"/>
  <c r="N29" i="71"/>
  <c r="Q7" i="98"/>
  <c r="Q15" i="71"/>
  <c r="Q25" i="71"/>
  <c r="O19" i="71"/>
  <c r="Q19" i="71" s="1"/>
  <c r="Q15" i="98"/>
  <c r="J39" i="98"/>
  <c r="O39" i="98"/>
  <c r="Q20" i="98"/>
  <c r="Q18" i="98"/>
  <c r="O6" i="98"/>
  <c r="Q43" i="98"/>
  <c r="B39" i="98"/>
  <c r="O42" i="98"/>
  <c r="Q42" i="98" s="1"/>
  <c r="C41" i="98"/>
  <c r="O41" i="98" s="1"/>
  <c r="I39" i="98"/>
  <c r="N41" i="98"/>
  <c r="E19" i="71"/>
  <c r="O29" i="71"/>
  <c r="P29" i="71"/>
  <c r="D41" i="98"/>
  <c r="E42" i="98"/>
  <c r="P6" i="98"/>
  <c r="D39" i="98"/>
  <c r="P39" i="98" s="1"/>
  <c r="N39" i="98" l="1"/>
  <c r="Q6" i="98"/>
  <c r="Q39" i="98"/>
  <c r="E29" i="71"/>
  <c r="Q29" i="71"/>
  <c r="E41" i="98"/>
  <c r="P41" i="98"/>
  <c r="Q41" i="98" s="1"/>
  <c r="E39" i="98"/>
</calcChain>
</file>

<file path=xl/sharedStrings.xml><?xml version="1.0" encoding="utf-8"?>
<sst xmlns="http://schemas.openxmlformats.org/spreadsheetml/2006/main" count="224" uniqueCount="160">
  <si>
    <t>1.</t>
  </si>
  <si>
    <t>10.</t>
  </si>
  <si>
    <t>4.</t>
  </si>
  <si>
    <t>7.</t>
  </si>
  <si>
    <t>2.</t>
  </si>
  <si>
    <t>5.</t>
  </si>
  <si>
    <t>9.</t>
  </si>
  <si>
    <t>11.</t>
  </si>
  <si>
    <t>3.</t>
  </si>
  <si>
    <t>6.</t>
  </si>
  <si>
    <t>8.</t>
  </si>
  <si>
    <t>Összesen:</t>
  </si>
  <si>
    <t>21.</t>
  </si>
  <si>
    <t>13.</t>
  </si>
  <si>
    <t>12.</t>
  </si>
  <si>
    <t>Működési kiadások összesen</t>
  </si>
  <si>
    <t xml:space="preserve">Kiadások összesen: </t>
  </si>
  <si>
    <t>B E V É T E L E K</t>
  </si>
  <si>
    <t>Sor-
szám</t>
  </si>
  <si>
    <t>Bevételi jogcím</t>
  </si>
  <si>
    <t>K I A D Á S O K</t>
  </si>
  <si>
    <t>Sor-szám</t>
  </si>
  <si>
    <t>Kiadási jogcímek</t>
  </si>
  <si>
    <t>14.</t>
  </si>
  <si>
    <t>16.</t>
  </si>
  <si>
    <t>17.</t>
  </si>
  <si>
    <t>15.</t>
  </si>
  <si>
    <t>18.</t>
  </si>
  <si>
    <t>19.</t>
  </si>
  <si>
    <t>20.</t>
  </si>
  <si>
    <t>22.</t>
  </si>
  <si>
    <t>23.</t>
  </si>
  <si>
    <t>24.</t>
  </si>
  <si>
    <t>25.</t>
  </si>
  <si>
    <t>26.</t>
  </si>
  <si>
    <t>27.</t>
  </si>
  <si>
    <t>Az Önkormányzat Pénzügyi mérlege</t>
  </si>
  <si>
    <t xml:space="preserve">KÖLTSÉGVETÉSI BEVÉTELEK ÖSSZESEN: </t>
  </si>
  <si>
    <t>B3 Közhatalmi bevétel</t>
  </si>
  <si>
    <t>B34. Vagyoni típusú adók</t>
  </si>
  <si>
    <t>B35. Termékek és szogáltatások adói</t>
  </si>
  <si>
    <t>B351. Értékesítési és forgalmi adók (állandó jelleggel végzett ipaírűzési tevékenység után fizetett helyi iparűzési adó)</t>
  </si>
  <si>
    <t>B354. Gépjárműadók</t>
  </si>
  <si>
    <t>B355. Egyéb áruhasználati és szolgáltatási adók (talajterhelési díj)</t>
  </si>
  <si>
    <t>B4. Működési bevételek</t>
  </si>
  <si>
    <t>B.5. Felhalmozási bevételek</t>
  </si>
  <si>
    <t>B1. Működési célú támogatások államháztartáson belülről</t>
  </si>
  <si>
    <t>B111. Helyi önkormányzatok működésének általános támogatása</t>
  </si>
  <si>
    <t>B113. Települési önkormányzatok szociális és gyermekjóléti feladatainak támogatása</t>
  </si>
  <si>
    <t>B114. Települési önkormányzatok kulturális feladatainak támogatása</t>
  </si>
  <si>
    <t>B11. Önkormányzatok működési támogatásai</t>
  </si>
  <si>
    <t>B2. Felhalmozási célú támogatások államháztartáson belülről</t>
  </si>
  <si>
    <t xml:space="preserve">B25. Egyéb felhalmozási célú támogatások bevételei államháztartáson belülről </t>
  </si>
  <si>
    <t>B7. Felhalmozási célú átvett pénzeszközök</t>
  </si>
  <si>
    <t>B81. Belföldi finanszírozás bevételei</t>
  </si>
  <si>
    <t>B811. Hitel-, kölcsönfelvétel államháztartáson kívülről</t>
  </si>
  <si>
    <t>B813. Maradvány igénybevétele</t>
  </si>
  <si>
    <t xml:space="preserve">            felhalmozási</t>
  </si>
  <si>
    <t>ebből:    működési</t>
  </si>
  <si>
    <t>B816. Központi, irányítószervi támogatás</t>
  </si>
  <si>
    <t>B8. Finanszírozási bevételek</t>
  </si>
  <si>
    <t>KÖLTSÉGVETÉSI HIÁNY FINANSZÍROZÁSÁRA SZOLGÁLÓ PÉNZF.NÉLKÜLI BEVÉTELEK:</t>
  </si>
  <si>
    <t>B6. Működési célú átvett pénzeszközök</t>
  </si>
  <si>
    <t>A. Költségvetési bevételek összesen</t>
  </si>
  <si>
    <t>B3. Közhatalmi bevétel</t>
  </si>
  <si>
    <t>B5. Felhalmozási bevételek</t>
  </si>
  <si>
    <t>Költségvetési bevétel rovatrend</t>
  </si>
  <si>
    <t>Költségvetési kiadás rovatrand</t>
  </si>
  <si>
    <t>K1. Személyi juttatások</t>
  </si>
  <si>
    <t>K2. Munkaadókat terhelő járulékok és szociális hozzájárulási adók</t>
  </si>
  <si>
    <t>K3. Dologi kiadások</t>
  </si>
  <si>
    <t>K4. Ellátottak pénzbeli juttatásai</t>
  </si>
  <si>
    <t>K6. Beruházások</t>
  </si>
  <si>
    <t>K7. Felújítások</t>
  </si>
  <si>
    <t>K8. Egyéb felhalmozási célú kiadások</t>
  </si>
  <si>
    <t>Felhalmozási kiadások összesen:</t>
  </si>
  <si>
    <t>K9. Finanszírozási kiadások (működési)</t>
  </si>
  <si>
    <t>K9. Finanszírozási kiadások (felhalmozási)</t>
  </si>
  <si>
    <t>ebből: K915. Központi irányítószervi támogatás folyósítása</t>
  </si>
  <si>
    <t>K9. Finanszírozási kiadások</t>
  </si>
  <si>
    <t>K2. Munkaadókat terhelő járulékok és szociális hozzájárulási adó</t>
  </si>
  <si>
    <t>B21. Felhalmozási célú önkormányzati támogatások (központosított előirányzatok,  vis maior)</t>
  </si>
  <si>
    <t>B111. Helyi önkormányzatok működésének ált.tám-a</t>
  </si>
  <si>
    <t>B113. Telelpülési önkormányzatok szoc.és gyemrekjóléti fel.tám.</t>
  </si>
  <si>
    <t>B114. Telelpülési önkormányzatok kulturális feladatainak tám-a</t>
  </si>
  <si>
    <t>B16.  Egyéb működési célú támogatások bevételei államházt.belülről</t>
  </si>
  <si>
    <t>B21. Felhalmozási célú önkormányzati támogatások</t>
  </si>
  <si>
    <t>B25. Egyéb felhalmozási célú támogatások bevételei államháztartáson belülről</t>
  </si>
  <si>
    <t>B351. Értékesítési és forgalmi adók</t>
  </si>
  <si>
    <t>B354. Gépjármű adók</t>
  </si>
  <si>
    <t>B36. Egyéb közhatalmi bevételek</t>
  </si>
  <si>
    <t>B.4.Működési bevételek</t>
  </si>
  <si>
    <t>B.811. Hitel, kölcsön felvétel államháztartáson kívülről</t>
  </si>
  <si>
    <t>K1. Személyi juttatás</t>
  </si>
  <si>
    <t>K4. Ellátottak pénzbeli juttatása</t>
  </si>
  <si>
    <t>K6. Beruházás</t>
  </si>
  <si>
    <t>K7. Felújítás</t>
  </si>
  <si>
    <t xml:space="preserve"> KIADÁSOK ÖSSZESEN: </t>
  </si>
  <si>
    <t>B16. Egyéb működési célú támogatások bevételei államháztartáson belülről</t>
  </si>
  <si>
    <t>B8111. Hosszú lejáratú hitelek, kölcsön felvétele</t>
  </si>
  <si>
    <t>Önkormányzat</t>
  </si>
  <si>
    <t>Eredeti e.i.</t>
  </si>
  <si>
    <t>Módosított e.i.</t>
  </si>
  <si>
    <t>Tény</t>
  </si>
  <si>
    <t>Teljesítés %-a</t>
  </si>
  <si>
    <t>Eredei e.i.</t>
  </si>
  <si>
    <t>Eredet e.i.</t>
  </si>
  <si>
    <t>28.</t>
  </si>
  <si>
    <t>29.</t>
  </si>
  <si>
    <t>30.</t>
  </si>
  <si>
    <t>B8113. Rövid lejáratú hitelek, kölcsönök felvétele</t>
  </si>
  <si>
    <t>31.</t>
  </si>
  <si>
    <t>32.</t>
  </si>
  <si>
    <t>B74. Felhalmozási célú visszatérítendő támogatások, kölcsönök visszatérülése államháztartáson kívülről</t>
  </si>
  <si>
    <t xml:space="preserve">B75. Egyéb felhalmozási célú átvett pénzeszközök </t>
  </si>
  <si>
    <t>B8112. Likviditási célú hitelek, kölcsön felvétele p.ü. Váll-tól</t>
  </si>
  <si>
    <t>B75. Egyéb felhalmozási célú átvett pénzeszközök</t>
  </si>
  <si>
    <t>K513. Tartalékok</t>
  </si>
  <si>
    <t>K513. Tartalékok (működési)</t>
  </si>
  <si>
    <t>K513. Tartalékok (felhalmozási)</t>
  </si>
  <si>
    <t>ebből: K513 Tartalék ( működési)</t>
  </si>
  <si>
    <t>B116. Elszámolásokból származó bevételek</t>
  </si>
  <si>
    <t>B115. Működési célú költségvetési támogatások és kiegészítő támogatások</t>
  </si>
  <si>
    <t xml:space="preserve">      - Pótlékok, bírságok, egyéb közhatalmi bevételek</t>
  </si>
  <si>
    <t xml:space="preserve">   B35. Termékek és szolgáltatások adói</t>
  </si>
  <si>
    <t>K513. Tartalékok ( felhalmozási)</t>
  </si>
  <si>
    <t>K5. Egyéb működési célú kiadások ( tartalékok nélkül)</t>
  </si>
  <si>
    <t xml:space="preserve">adatok forintban </t>
  </si>
  <si>
    <t>B814. Államháztartáson belüli megelőlegezések</t>
  </si>
  <si>
    <t>B8192.Rövid lejáratú kölcssönök bevételei</t>
  </si>
  <si>
    <t>ebből: K914. Államháztartáson belüli megelőlegezések visszafizetése</t>
  </si>
  <si>
    <t>B814. Államháztartáson belüli megelőlegezés</t>
  </si>
  <si>
    <t>Tájékoztató adatok az adósságot keletkeztető ügyletekből származó tárgy évi fizetési kötelezettség megállapításához:</t>
  </si>
  <si>
    <t xml:space="preserve">Tengelici Polgármesteri Hivatal </t>
  </si>
  <si>
    <t>Tengelic Község Önkormányzata</t>
  </si>
  <si>
    <t>B112. Települési önkormányzatok egyes köznevelési feladatainak támogatása</t>
  </si>
  <si>
    <t>B355. Egyéb áruhasználati és szolgáltatási adók (tartózkodás után fizetett idegenforgalmi adó)</t>
  </si>
  <si>
    <t>B402. Szolgáltatások ellenértéke</t>
  </si>
  <si>
    <t>B403. Közvetített szolgáltatások ellenértéke</t>
  </si>
  <si>
    <t>B404. Tulajdonosi bevételek</t>
  </si>
  <si>
    <t>B405. Ellátási díjak</t>
  </si>
  <si>
    <t>B406. Kiszámlázott általános forgalmi adó</t>
  </si>
  <si>
    <t>B408. Kamatbevételek és más nyereségjellegű bevételek</t>
  </si>
  <si>
    <t>B411. Egyéb működési bevételek</t>
  </si>
  <si>
    <t>Tengelici Polgármesteri Hivatal</t>
  </si>
  <si>
    <t>B112. Települési önkormányzatok egyes köznev.fel.támogatása</t>
  </si>
  <si>
    <t>B407. Általános forgalmi adó visszatérítése</t>
  </si>
  <si>
    <t>B116 Elszámolásból származó bevételek</t>
  </si>
  <si>
    <t>B115 Működési célú költségvetési támogatások és kiegészítő támogatások</t>
  </si>
  <si>
    <t>Tengelici Mézeskalács Óvoda és Minibölcsöde</t>
  </si>
  <si>
    <t>ebből: K916. Pénzeszközök lekötött bankbetétként való elhelyezése</t>
  </si>
  <si>
    <t>B817. Lekötött bankbetétek megszüntetése</t>
  </si>
  <si>
    <t>B34. Kommunális adó</t>
  </si>
  <si>
    <t>B36. Egyéb közhatalmi bevételek (bírság, pótlék, mezőőri díj, talajterhelési díj)</t>
  </si>
  <si>
    <t xml:space="preserve">K5. Egyéb működési célú kiadások </t>
  </si>
  <si>
    <t>Tengelic Község Önkormányzata és költségvetési szervei 2026. évi bevételei forrásonként, főbb jogcím-csoportonkénti részletezettségben.</t>
  </si>
  <si>
    <t>Tengelic Község Önkormányzata és költségvetési szervei 2026. évi  kiadásai kiemelt előirányzatonként</t>
  </si>
  <si>
    <t>Bevétel összesen:</t>
  </si>
  <si>
    <t>2026. évi Költségvetési kiadások összesen</t>
  </si>
  <si>
    <t>2026. évi Költségvetési bevételek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</si>
</sst>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F_t_-;\-* #,##0.00\ _F_t_-;_-* &quot;-&quot;??\ _F_t_-;_-@_-"/>
    <numFmt numFmtId="165" formatCode="#,###"/>
    <numFmt numFmtId="166" formatCode="_-* #,##0\ _F_t_-;\-* #,##0\ _F_t_-;_-* &quot;-&quot;??\ _F_t_-;_-@_-"/>
  </numFmts>
  <fonts count="35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"/>
      <family val="2"/>
      <charset val="238"/>
    </font>
    <font>
      <b/>
      <sz val="12"/>
      <name val="Arial"/>
      <family val="2"/>
    </font>
    <font>
      <b/>
      <sz val="9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b/>
      <sz val="8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Times New Roman CE"/>
      <family val="1"/>
      <charset val="238"/>
    </font>
    <font>
      <sz val="12"/>
      <name val="Times New Roman CE"/>
      <charset val="238"/>
    </font>
    <font>
      <i/>
      <sz val="10"/>
      <name val="Arial"/>
      <family val="2"/>
    </font>
    <font>
      <sz val="9"/>
      <name val="Arial CE"/>
      <charset val="238"/>
    </font>
    <font>
      <sz val="8"/>
      <name val="Arial CE"/>
      <charset val="238"/>
    </font>
    <font>
      <sz val="11"/>
      <name val="Arial CE"/>
      <charset val="238"/>
    </font>
    <font>
      <i/>
      <sz val="10"/>
      <name val="Arial CE"/>
      <charset val="238"/>
    </font>
    <font>
      <b/>
      <sz val="9"/>
      <name val="Arial CE"/>
      <charset val="238"/>
    </font>
    <font>
      <b/>
      <i/>
      <sz val="11"/>
      <name val="Arial"/>
      <family val="2"/>
    </font>
    <font>
      <b/>
      <i/>
      <sz val="11"/>
      <name val="Arial"/>
      <family val="2"/>
      <charset val="238"/>
    </font>
    <font>
      <i/>
      <sz val="9"/>
      <name val="Arial CE"/>
      <charset val="238"/>
    </font>
    <font>
      <b/>
      <u/>
      <sz val="9"/>
      <name val="Arial CE"/>
      <charset val="238"/>
    </font>
    <font>
      <sz val="11"/>
      <name val="Arial"/>
      <family val="2"/>
      <charset val="238"/>
    </font>
    <font>
      <i/>
      <sz val="11"/>
      <name val="Arial"/>
      <family val="2"/>
      <charset val="238"/>
    </font>
    <font>
      <i/>
      <sz val="11"/>
      <name val="Arial"/>
      <family val="2"/>
    </font>
    <font>
      <sz val="11"/>
      <name val="Arial"/>
      <family val="2"/>
    </font>
    <font>
      <sz val="10"/>
      <name val="Arial CE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6" fillId="0" borderId="0"/>
    <xf numFmtId="9" fontId="31" fillId="0" borderId="0" applyFill="0" applyBorder="0" applyAlignment="0" applyProtection="0"/>
  </cellStyleXfs>
  <cellXfs count="441">
    <xf numFmtId="0" fontId="0" fillId="0" borderId="0" xfId="0"/>
    <xf numFmtId="0" fontId="9" fillId="0" borderId="1" xfId="0" applyFont="1" applyBorder="1"/>
    <xf numFmtId="0" fontId="7" fillId="0" borderId="0" xfId="0" applyFont="1"/>
    <xf numFmtId="0" fontId="4" fillId="0" borderId="0" xfId="0" applyFont="1"/>
    <xf numFmtId="0" fontId="9" fillId="0" borderId="0" xfId="0" applyFont="1"/>
    <xf numFmtId="0" fontId="4" fillId="0" borderId="0" xfId="0" applyFont="1" applyAlignment="1">
      <alignment horizontal="center" wrapText="1"/>
    </xf>
    <xf numFmtId="0" fontId="4" fillId="0" borderId="1" xfId="0" applyFont="1" applyBorder="1"/>
    <xf numFmtId="0" fontId="11" fillId="0" borderId="0" xfId="0" applyFont="1"/>
    <xf numFmtId="0" fontId="9" fillId="0" borderId="2" xfId="6" applyFont="1" applyBorder="1" applyAlignment="1">
      <alignment horizontal="center" vertical="center" wrapText="1"/>
    </xf>
    <xf numFmtId="0" fontId="9" fillId="0" borderId="3" xfId="6" applyFont="1" applyBorder="1" applyAlignment="1">
      <alignment horizontal="center" vertical="center" wrapText="1"/>
    </xf>
    <xf numFmtId="0" fontId="9" fillId="0" borderId="4" xfId="6" applyFont="1" applyBorder="1" applyAlignment="1">
      <alignment horizontal="center" vertical="center" wrapText="1"/>
    </xf>
    <xf numFmtId="0" fontId="9" fillId="0" borderId="5" xfId="6" applyFont="1" applyBorder="1" applyAlignment="1">
      <alignment horizontal="left" vertical="center" wrapText="1" indent="1"/>
    </xf>
    <xf numFmtId="0" fontId="9" fillId="0" borderId="6" xfId="6" applyFont="1" applyBorder="1" applyAlignment="1">
      <alignment horizontal="left" vertical="center" wrapText="1" indent="1"/>
    </xf>
    <xf numFmtId="165" fontId="9" fillId="0" borderId="7" xfId="6" applyNumberFormat="1" applyFont="1" applyBorder="1" applyAlignment="1">
      <alignment horizontal="centerContinuous" vertical="center"/>
    </xf>
    <xf numFmtId="0" fontId="18" fillId="0" borderId="0" xfId="0" applyFont="1"/>
    <xf numFmtId="0" fontId="7" fillId="0" borderId="8" xfId="0" applyFont="1" applyBorder="1"/>
    <xf numFmtId="0" fontId="7" fillId="0" borderId="9" xfId="0" applyFont="1" applyBorder="1"/>
    <xf numFmtId="3" fontId="9" fillId="0" borderId="0" xfId="0" applyNumberFormat="1" applyFont="1"/>
    <xf numFmtId="0" fontId="2" fillId="0" borderId="0" xfId="0" applyFont="1"/>
    <xf numFmtId="0" fontId="21" fillId="0" borderId="0" xfId="0" applyFont="1"/>
    <xf numFmtId="166" fontId="9" fillId="0" borderId="1" xfId="1" applyNumberFormat="1" applyFont="1" applyFill="1" applyBorder="1" applyAlignment="1" applyProtection="1">
      <alignment vertical="center" wrapText="1"/>
    </xf>
    <xf numFmtId="0" fontId="7" fillId="0" borderId="0" xfId="6" applyFont="1" applyAlignment="1">
      <alignment horizontal="left" vertical="center"/>
    </xf>
    <xf numFmtId="49" fontId="7" fillId="0" borderId="0" xfId="6" applyNumberFormat="1" applyFont="1" applyAlignment="1">
      <alignment horizontal="left" vertical="center"/>
    </xf>
    <xf numFmtId="0" fontId="0" fillId="2" borderId="0" xfId="0" applyFill="1"/>
    <xf numFmtId="0" fontId="9" fillId="0" borderId="1" xfId="0" applyFont="1" applyBorder="1" applyAlignment="1">
      <alignment horizontal="center"/>
    </xf>
    <xf numFmtId="166" fontId="18" fillId="0" borderId="0" xfId="1" applyNumberFormat="1" applyFont="1"/>
    <xf numFmtId="0" fontId="5" fillId="2" borderId="0" xfId="0" applyFont="1" applyFill="1" applyAlignment="1">
      <alignment horizontal="center" wrapText="1"/>
    </xf>
    <xf numFmtId="0" fontId="14" fillId="2" borderId="0" xfId="0" applyFont="1" applyFill="1" applyAlignment="1">
      <alignment horizontal="center" wrapText="1"/>
    </xf>
    <xf numFmtId="3" fontId="14" fillId="2" borderId="1" xfId="0" applyNumberFormat="1" applyFont="1" applyFill="1" applyBorder="1"/>
    <xf numFmtId="3" fontId="8" fillId="2" borderId="0" xfId="0" applyNumberFormat="1" applyFont="1" applyFill="1" applyAlignment="1">
      <alignment wrapText="1"/>
    </xf>
    <xf numFmtId="3" fontId="14" fillId="2" borderId="0" xfId="0" applyNumberFormat="1" applyFont="1" applyFill="1"/>
    <xf numFmtId="3" fontId="13" fillId="2" borderId="0" xfId="0" applyNumberFormat="1" applyFont="1" applyFill="1" applyAlignment="1">
      <alignment wrapText="1"/>
    </xf>
    <xf numFmtId="3" fontId="0" fillId="2" borderId="0" xfId="0" applyNumberFormat="1" applyFill="1"/>
    <xf numFmtId="0" fontId="20" fillId="2" borderId="0" xfId="0" applyFont="1" applyFill="1"/>
    <xf numFmtId="3" fontId="20" fillId="2" borderId="0" xfId="0" applyNumberFormat="1" applyFont="1" applyFill="1"/>
    <xf numFmtId="0" fontId="7" fillId="0" borderId="8" xfId="0" applyFont="1" applyBorder="1" applyAlignment="1">
      <alignment wrapText="1"/>
    </xf>
    <xf numFmtId="3" fontId="9" fillId="0" borderId="1" xfId="0" applyNumberFormat="1" applyFont="1" applyBorder="1" applyAlignment="1">
      <alignment horizontal="center"/>
    </xf>
    <xf numFmtId="3" fontId="7" fillId="0" borderId="15" xfId="0" applyNumberFormat="1" applyFont="1" applyBorder="1" applyAlignment="1">
      <alignment horizontal="center"/>
    </xf>
    <xf numFmtId="3" fontId="7" fillId="2" borderId="15" xfId="0" applyNumberFormat="1" applyFont="1" applyFill="1" applyBorder="1" applyAlignment="1">
      <alignment horizontal="center"/>
    </xf>
    <xf numFmtId="3" fontId="7" fillId="0" borderId="18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7" fillId="0" borderId="11" xfId="0" applyFont="1" applyBorder="1" applyAlignment="1">
      <alignment horizontal="center"/>
    </xf>
    <xf numFmtId="166" fontId="7" fillId="0" borderId="11" xfId="1" applyNumberFormat="1" applyFont="1" applyBorder="1" applyAlignment="1">
      <alignment horizontal="center"/>
    </xf>
    <xf numFmtId="166" fontId="1" fillId="0" borderId="0" xfId="1" applyNumberFormat="1" applyFont="1"/>
    <xf numFmtId="0" fontId="3" fillId="2" borderId="7" xfId="0" applyFont="1" applyFill="1" applyBorder="1" applyAlignment="1">
      <alignment horizontal="center"/>
    </xf>
    <xf numFmtId="0" fontId="1" fillId="2" borderId="7" xfId="0" applyFont="1" applyFill="1" applyBorder="1"/>
    <xf numFmtId="166" fontId="22" fillId="0" borderId="0" xfId="1" applyNumberFormat="1" applyFont="1"/>
    <xf numFmtId="0" fontId="22" fillId="0" borderId="0" xfId="0" applyFont="1"/>
    <xf numFmtId="166" fontId="1" fillId="0" borderId="0" xfId="1" applyNumberFormat="1" applyFont="1" applyFill="1"/>
    <xf numFmtId="166" fontId="10" fillId="0" borderId="1" xfId="1" applyNumberFormat="1" applyFont="1" applyFill="1" applyBorder="1" applyAlignment="1" applyProtection="1">
      <alignment vertical="center" wrapText="1"/>
    </xf>
    <xf numFmtId="0" fontId="7" fillId="0" borderId="6" xfId="6" applyFont="1" applyBorder="1" applyAlignment="1">
      <alignment horizontal="left" vertical="center" wrapText="1"/>
    </xf>
    <xf numFmtId="0" fontId="9" fillId="0" borderId="20" xfId="6" applyFont="1" applyBorder="1" applyAlignment="1">
      <alignment vertical="center" wrapText="1"/>
    </xf>
    <xf numFmtId="0" fontId="7" fillId="0" borderId="9" xfId="0" applyFont="1" applyBorder="1" applyAlignment="1">
      <alignment wrapText="1"/>
    </xf>
    <xf numFmtId="0" fontId="4" fillId="0" borderId="0" xfId="0" applyFont="1" applyAlignment="1">
      <alignment wrapText="1"/>
    </xf>
    <xf numFmtId="166" fontId="25" fillId="0" borderId="0" xfId="1" applyNumberFormat="1" applyFont="1"/>
    <xf numFmtId="0" fontId="25" fillId="0" borderId="0" xfId="0" applyFont="1"/>
    <xf numFmtId="166" fontId="26" fillId="0" borderId="0" xfId="1" applyNumberFormat="1" applyFont="1"/>
    <xf numFmtId="0" fontId="26" fillId="0" borderId="0" xfId="0" applyFont="1"/>
    <xf numFmtId="166" fontId="21" fillId="0" borderId="0" xfId="1" applyNumberFormat="1" applyFont="1"/>
    <xf numFmtId="166" fontId="1" fillId="0" borderId="0" xfId="1" applyNumberFormat="1" applyFont="1" applyAlignment="1">
      <alignment horizontal="right"/>
    </xf>
    <xf numFmtId="0" fontId="0" fillId="0" borderId="0" xfId="0" applyAlignment="1">
      <alignment horizontal="right"/>
    </xf>
    <xf numFmtId="166" fontId="6" fillId="0" borderId="0" xfId="1" applyNumberFormat="1" applyFont="1"/>
    <xf numFmtId="166" fontId="3" fillId="0" borderId="1" xfId="1" applyNumberFormat="1" applyFont="1" applyBorder="1" applyAlignment="1">
      <alignment horizontal="center"/>
    </xf>
    <xf numFmtId="3" fontId="14" fillId="0" borderId="15" xfId="0" applyNumberFormat="1" applyFont="1" applyBorder="1"/>
    <xf numFmtId="3" fontId="13" fillId="0" borderId="1" xfId="0" applyNumberFormat="1" applyFont="1" applyBorder="1" applyAlignment="1">
      <alignment wrapText="1"/>
    </xf>
    <xf numFmtId="3" fontId="14" fillId="0" borderId="25" xfId="0" applyNumberFormat="1" applyFont="1" applyBorder="1"/>
    <xf numFmtId="3" fontId="14" fillId="0" borderId="3" xfId="0" applyNumberFormat="1" applyFont="1" applyBorder="1"/>
    <xf numFmtId="3" fontId="27" fillId="0" borderId="8" xfId="0" applyNumberFormat="1" applyFont="1" applyBorder="1" applyAlignment="1">
      <alignment wrapText="1"/>
    </xf>
    <xf numFmtId="3" fontId="27" fillId="0" borderId="26" xfId="0" applyNumberFormat="1" applyFont="1" applyBorder="1"/>
    <xf numFmtId="3" fontId="27" fillId="0" borderId="27" xfId="0" applyNumberFormat="1" applyFont="1" applyBorder="1"/>
    <xf numFmtId="3" fontId="27" fillId="2" borderId="27" xfId="0" applyNumberFormat="1" applyFont="1" applyFill="1" applyBorder="1"/>
    <xf numFmtId="3" fontId="27" fillId="2" borderId="15" xfId="0" applyNumberFormat="1" applyFont="1" applyFill="1" applyBorder="1"/>
    <xf numFmtId="3" fontId="28" fillId="2" borderId="18" xfId="0" applyNumberFormat="1" applyFont="1" applyFill="1" applyBorder="1"/>
    <xf numFmtId="3" fontId="14" fillId="0" borderId="18" xfId="0" applyNumberFormat="1" applyFont="1" applyBorder="1"/>
    <xf numFmtId="3" fontId="27" fillId="0" borderId="9" xfId="0" applyNumberFormat="1" applyFont="1" applyBorder="1" applyAlignment="1">
      <alignment wrapText="1"/>
    </xf>
    <xf numFmtId="3" fontId="27" fillId="0" borderId="17" xfId="0" applyNumberFormat="1" applyFont="1" applyBorder="1"/>
    <xf numFmtId="3" fontId="27" fillId="0" borderId="18" xfId="0" applyNumberFormat="1" applyFont="1" applyBorder="1"/>
    <xf numFmtId="3" fontId="27" fillId="2" borderId="18" xfId="0" applyNumberFormat="1" applyFont="1" applyFill="1" applyBorder="1"/>
    <xf numFmtId="3" fontId="29" fillId="0" borderId="15" xfId="0" applyNumberFormat="1" applyFont="1" applyBorder="1"/>
    <xf numFmtId="3" fontId="29" fillId="2" borderId="18" xfId="0" applyNumberFormat="1" applyFont="1" applyFill="1" applyBorder="1"/>
    <xf numFmtId="3" fontId="30" fillId="2" borderId="18" xfId="0" applyNumberFormat="1" applyFont="1" applyFill="1" applyBorder="1"/>
    <xf numFmtId="3" fontId="14" fillId="0" borderId="28" xfId="0" applyNumberFormat="1" applyFont="1" applyBorder="1"/>
    <xf numFmtId="3" fontId="30" fillId="2" borderId="15" xfId="0" applyNumberFormat="1" applyFont="1" applyFill="1" applyBorder="1"/>
    <xf numFmtId="3" fontId="28" fillId="2" borderId="15" xfId="0" applyNumberFormat="1" applyFont="1" applyFill="1" applyBorder="1"/>
    <xf numFmtId="3" fontId="30" fillId="2" borderId="15" xfId="0" applyNumberFormat="1" applyFont="1" applyFill="1" applyBorder="1" applyAlignment="1">
      <alignment horizontal="right"/>
    </xf>
    <xf numFmtId="3" fontId="28" fillId="2" borderId="15" xfId="0" applyNumberFormat="1" applyFont="1" applyFill="1" applyBorder="1" applyAlignment="1">
      <alignment horizontal="right"/>
    </xf>
    <xf numFmtId="166" fontId="7" fillId="0" borderId="1" xfId="1" applyNumberFormat="1" applyFont="1" applyFill="1" applyBorder="1" applyAlignment="1" applyProtection="1">
      <alignment vertical="center" wrapText="1"/>
    </xf>
    <xf numFmtId="0" fontId="9" fillId="0" borderId="10" xfId="6" applyFont="1" applyBorder="1" applyAlignment="1">
      <alignment horizontal="left" vertical="center" wrapText="1" indent="1"/>
    </xf>
    <xf numFmtId="166" fontId="2" fillId="0" borderId="1" xfId="1" applyNumberFormat="1" applyFont="1" applyBorder="1" applyAlignment="1"/>
    <xf numFmtId="0" fontId="7" fillId="0" borderId="0" xfId="6" applyFont="1" applyAlignment="1">
      <alignment vertical="center"/>
    </xf>
    <xf numFmtId="165" fontId="9" fillId="0" borderId="7" xfId="6" applyNumberFormat="1" applyFont="1" applyBorder="1" applyAlignment="1">
      <alignment vertical="center"/>
    </xf>
    <xf numFmtId="166" fontId="10" fillId="0" borderId="7" xfId="1" applyNumberFormat="1" applyFont="1" applyFill="1" applyBorder="1" applyAlignment="1" applyProtection="1"/>
    <xf numFmtId="166" fontId="1" fillId="0" borderId="0" xfId="1" applyNumberFormat="1" applyFont="1" applyAlignment="1"/>
    <xf numFmtId="3" fontId="14" fillId="0" borderId="34" xfId="0" applyNumberFormat="1" applyFont="1" applyBorder="1"/>
    <xf numFmtId="3" fontId="27" fillId="0" borderId="37" xfId="0" applyNumberFormat="1" applyFont="1" applyBorder="1" applyAlignment="1">
      <alignment wrapText="1"/>
    </xf>
    <xf numFmtId="3" fontId="27" fillId="0" borderId="38" xfId="0" applyNumberFormat="1" applyFont="1" applyBorder="1"/>
    <xf numFmtId="3" fontId="27" fillId="0" borderId="39" xfId="0" applyNumberFormat="1" applyFont="1" applyBorder="1"/>
    <xf numFmtId="3" fontId="27" fillId="2" borderId="39" xfId="0" applyNumberFormat="1" applyFont="1" applyFill="1" applyBorder="1"/>
    <xf numFmtId="3" fontId="14" fillId="0" borderId="27" xfId="0" applyNumberFormat="1" applyFont="1" applyBorder="1"/>
    <xf numFmtId="3" fontId="27" fillId="0" borderId="19" xfId="0" applyNumberFormat="1" applyFont="1" applyBorder="1" applyAlignment="1">
      <alignment wrapText="1"/>
    </xf>
    <xf numFmtId="3" fontId="24" fillId="0" borderId="1" xfId="0" applyNumberFormat="1" applyFont="1" applyBorder="1" applyAlignment="1">
      <alignment wrapText="1"/>
    </xf>
    <xf numFmtId="3" fontId="23" fillId="0" borderId="3" xfId="0" applyNumberFormat="1" applyFont="1" applyBorder="1"/>
    <xf numFmtId="3" fontId="13" fillId="0" borderId="22" xfId="0" applyNumberFormat="1" applyFont="1" applyBorder="1" applyAlignment="1">
      <alignment wrapText="1"/>
    </xf>
    <xf numFmtId="3" fontId="14" fillId="0" borderId="21" xfId="0" applyNumberFormat="1" applyFont="1" applyBorder="1"/>
    <xf numFmtId="3" fontId="14" fillId="0" borderId="1" xfId="0" applyNumberFormat="1" applyFont="1" applyBorder="1"/>
    <xf numFmtId="3" fontId="14" fillId="2" borderId="1" xfId="0" applyNumberFormat="1" applyFont="1" applyFill="1" applyBorder="1" applyAlignment="1">
      <alignment wrapText="1"/>
    </xf>
    <xf numFmtId="3" fontId="14" fillId="2" borderId="3" xfId="0" applyNumberFormat="1" applyFont="1" applyFill="1" applyBorder="1"/>
    <xf numFmtId="3" fontId="27" fillId="0" borderId="30" xfId="0" applyNumberFormat="1" applyFont="1" applyBorder="1" applyAlignment="1">
      <alignment wrapText="1"/>
    </xf>
    <xf numFmtId="3" fontId="29" fillId="2" borderId="15" xfId="0" applyNumberFormat="1" applyFont="1" applyFill="1" applyBorder="1"/>
    <xf numFmtId="3" fontId="27" fillId="2" borderId="42" xfId="0" applyNumberFormat="1" applyFont="1" applyFill="1" applyBorder="1" applyAlignment="1">
      <alignment wrapText="1"/>
    </xf>
    <xf numFmtId="3" fontId="28" fillId="2" borderId="42" xfId="0" applyNumberFormat="1" applyFont="1" applyFill="1" applyBorder="1" applyAlignment="1">
      <alignment wrapText="1"/>
    </xf>
    <xf numFmtId="164" fontId="3" fillId="0" borderId="0" xfId="1" applyFont="1" applyBorder="1" applyAlignment="1">
      <alignment horizontal="center"/>
    </xf>
    <xf numFmtId="166" fontId="3" fillId="0" borderId="15" xfId="1" applyNumberFormat="1" applyFont="1" applyBorder="1" applyAlignment="1">
      <alignment horizontal="center"/>
    </xf>
    <xf numFmtId="166" fontId="3" fillId="0" borderId="31" xfId="1" applyNumberFormat="1" applyFont="1" applyBorder="1" applyAlignment="1">
      <alignment horizontal="center"/>
    </xf>
    <xf numFmtId="3" fontId="9" fillId="0" borderId="32" xfId="0" applyNumberFormat="1" applyFont="1" applyBorder="1" applyAlignment="1">
      <alignment horizontal="center"/>
    </xf>
    <xf numFmtId="3" fontId="9" fillId="0" borderId="23" xfId="0" applyNumberFormat="1" applyFont="1" applyBorder="1" applyAlignment="1">
      <alignment horizontal="center"/>
    </xf>
    <xf numFmtId="3" fontId="9" fillId="0" borderId="24" xfId="0" applyNumberFormat="1" applyFont="1" applyBorder="1" applyAlignment="1">
      <alignment horizontal="center"/>
    </xf>
    <xf numFmtId="166" fontId="3" fillId="0" borderId="24" xfId="1" applyNumberFormat="1" applyFont="1" applyBorder="1" applyAlignment="1">
      <alignment horizontal="center"/>
    </xf>
    <xf numFmtId="3" fontId="9" fillId="0" borderId="43" xfId="0" applyNumberFormat="1" applyFont="1" applyBorder="1" applyAlignment="1">
      <alignment horizontal="center"/>
    </xf>
    <xf numFmtId="0" fontId="7" fillId="0" borderId="19" xfId="0" applyFont="1" applyBorder="1"/>
    <xf numFmtId="3" fontId="7" fillId="0" borderId="44" xfId="0" applyNumberFormat="1" applyFont="1" applyBorder="1" applyAlignment="1">
      <alignment horizontal="center"/>
    </xf>
    <xf numFmtId="3" fontId="7" fillId="0" borderId="42" xfId="0" applyNumberFormat="1" applyFont="1" applyBorder="1" applyAlignment="1">
      <alignment horizontal="center"/>
    </xf>
    <xf numFmtId="3" fontId="9" fillId="0" borderId="21" xfId="0" applyNumberFormat="1" applyFont="1" applyBorder="1" applyAlignment="1">
      <alignment horizontal="center"/>
    </xf>
    <xf numFmtId="3" fontId="7" fillId="2" borderId="44" xfId="0" applyNumberFormat="1" applyFont="1" applyFill="1" applyBorder="1" applyAlignment="1">
      <alignment horizontal="center"/>
    </xf>
    <xf numFmtId="3" fontId="7" fillId="2" borderId="31" xfId="0" applyNumberFormat="1" applyFont="1" applyFill="1" applyBorder="1" applyAlignment="1">
      <alignment horizontal="center"/>
    </xf>
    <xf numFmtId="3" fontId="7" fillId="2" borderId="42" xfId="0" applyNumberFormat="1" applyFont="1" applyFill="1" applyBorder="1" applyAlignment="1">
      <alignment horizontal="center"/>
    </xf>
    <xf numFmtId="0" fontId="9" fillId="0" borderId="20" xfId="6" applyFont="1" applyBorder="1" applyAlignment="1">
      <alignment horizontal="center" vertical="center" wrapText="1"/>
    </xf>
    <xf numFmtId="166" fontId="9" fillId="0" borderId="20" xfId="1" applyNumberFormat="1" applyFont="1" applyFill="1" applyBorder="1" applyAlignment="1" applyProtection="1">
      <alignment horizontal="center" vertical="center" wrapText="1"/>
    </xf>
    <xf numFmtId="166" fontId="7" fillId="0" borderId="55" xfId="1" applyNumberFormat="1" applyFont="1" applyFill="1" applyBorder="1" applyAlignment="1" applyProtection="1">
      <alignment vertical="center" wrapText="1"/>
      <protection locked="0"/>
    </xf>
    <xf numFmtId="166" fontId="7" fillId="0" borderId="46" xfId="1" applyNumberFormat="1" applyFont="1" applyFill="1" applyBorder="1" applyAlignment="1" applyProtection="1">
      <alignment vertical="center" wrapText="1"/>
      <protection locked="0"/>
    </xf>
    <xf numFmtId="166" fontId="9" fillId="0" borderId="21" xfId="1" applyNumberFormat="1" applyFont="1" applyFill="1" applyBorder="1" applyAlignment="1" applyProtection="1">
      <alignment vertical="center" wrapText="1"/>
    </xf>
    <xf numFmtId="166" fontId="9" fillId="0" borderId="45" xfId="1" applyNumberFormat="1" applyFont="1" applyFill="1" applyBorder="1" applyAlignment="1" applyProtection="1">
      <alignment vertical="center" wrapText="1"/>
      <protection locked="0"/>
    </xf>
    <xf numFmtId="166" fontId="9" fillId="0" borderId="46" xfId="1" applyNumberFormat="1" applyFont="1" applyFill="1" applyBorder="1" applyAlignment="1" applyProtection="1">
      <alignment vertical="center" wrapText="1"/>
      <protection locked="0"/>
    </xf>
    <xf numFmtId="166" fontId="7" fillId="0" borderId="21" xfId="1" applyNumberFormat="1" applyFont="1" applyFill="1" applyBorder="1" applyAlignment="1" applyProtection="1">
      <alignment vertical="center" wrapText="1"/>
    </xf>
    <xf numFmtId="0" fontId="7" fillId="0" borderId="6" xfId="6" applyFont="1" applyBorder="1" applyAlignment="1">
      <alignment horizontal="left" vertical="center" wrapText="1" indent="1"/>
    </xf>
    <xf numFmtId="166" fontId="7" fillId="0" borderId="56" xfId="1" applyNumberFormat="1" applyFont="1" applyFill="1" applyBorder="1" applyAlignment="1" applyProtection="1">
      <alignment vertical="center" wrapText="1"/>
    </xf>
    <xf numFmtId="166" fontId="7" fillId="0" borderId="57" xfId="1" applyNumberFormat="1" applyFont="1" applyFill="1" applyBorder="1" applyAlignment="1" applyProtection="1">
      <alignment vertical="center" wrapText="1"/>
    </xf>
    <xf numFmtId="166" fontId="2" fillId="0" borderId="21" xfId="1" applyNumberFormat="1" applyFont="1" applyBorder="1" applyAlignment="1"/>
    <xf numFmtId="166" fontId="9" fillId="0" borderId="22" xfId="1" applyNumberFormat="1" applyFont="1" applyFill="1" applyBorder="1" applyAlignment="1" applyProtection="1">
      <alignment vertical="center" wrapText="1"/>
    </xf>
    <xf numFmtId="166" fontId="17" fillId="0" borderId="58" xfId="1" applyNumberFormat="1" applyFont="1" applyFill="1" applyBorder="1" applyAlignment="1" applyProtection="1">
      <alignment vertical="center" wrapText="1"/>
    </xf>
    <xf numFmtId="166" fontId="7" fillId="0" borderId="19" xfId="1" applyNumberFormat="1" applyFont="1" applyFill="1" applyBorder="1" applyAlignment="1" applyProtection="1">
      <alignment vertical="center" wrapText="1"/>
      <protection locked="0"/>
    </xf>
    <xf numFmtId="166" fontId="7" fillId="0" borderId="8" xfId="1" applyNumberFormat="1" applyFont="1" applyFill="1" applyBorder="1" applyAlignment="1" applyProtection="1">
      <alignment vertical="center" wrapText="1"/>
      <protection locked="0"/>
    </xf>
    <xf numFmtId="166" fontId="7" fillId="0" borderId="8" xfId="1" applyNumberFormat="1" applyFont="1" applyFill="1" applyBorder="1" applyAlignment="1" applyProtection="1">
      <alignment vertical="center" wrapText="1"/>
    </xf>
    <xf numFmtId="166" fontId="7" fillId="0" borderId="19" xfId="1" applyNumberFormat="1" applyFont="1" applyFill="1" applyBorder="1" applyAlignment="1" applyProtection="1">
      <alignment vertical="center" wrapText="1"/>
    </xf>
    <xf numFmtId="166" fontId="9" fillId="2" borderId="1" xfId="1" applyNumberFormat="1" applyFont="1" applyFill="1" applyBorder="1" applyAlignment="1" applyProtection="1">
      <alignment vertical="center" wrapText="1"/>
    </xf>
    <xf numFmtId="166" fontId="9" fillId="0" borderId="58" xfId="1" applyNumberFormat="1" applyFont="1" applyFill="1" applyBorder="1" applyAlignment="1" applyProtection="1">
      <alignment vertical="center" wrapText="1"/>
    </xf>
    <xf numFmtId="166" fontId="9" fillId="0" borderId="8" xfId="1" applyNumberFormat="1" applyFont="1" applyFill="1" applyBorder="1" applyAlignment="1" applyProtection="1">
      <alignment vertical="center" wrapText="1"/>
    </xf>
    <xf numFmtId="166" fontId="9" fillId="0" borderId="37" xfId="1" applyNumberFormat="1" applyFont="1" applyFill="1" applyBorder="1" applyAlignment="1" applyProtection="1">
      <alignment vertical="center" wrapText="1"/>
    </xf>
    <xf numFmtId="0" fontId="7" fillId="2" borderId="11" xfId="0" applyFont="1" applyFill="1" applyBorder="1"/>
    <xf numFmtId="0" fontId="7" fillId="2" borderId="11" xfId="0" applyFont="1" applyFill="1" applyBorder="1" applyAlignment="1">
      <alignment horizontal="center"/>
    </xf>
    <xf numFmtId="3" fontId="27" fillId="2" borderId="26" xfId="0" applyNumberFormat="1" applyFont="1" applyFill="1" applyBorder="1"/>
    <xf numFmtId="3" fontId="27" fillId="2" borderId="16" xfId="0" applyNumberFormat="1" applyFont="1" applyFill="1" applyBorder="1"/>
    <xf numFmtId="3" fontId="27" fillId="2" borderId="17" xfId="0" applyNumberFormat="1" applyFont="1" applyFill="1" applyBorder="1"/>
    <xf numFmtId="3" fontId="30" fillId="2" borderId="17" xfId="0" applyNumberFormat="1" applyFont="1" applyFill="1" applyBorder="1"/>
    <xf numFmtId="3" fontId="14" fillId="2" borderId="2" xfId="0" applyNumberFormat="1" applyFont="1" applyFill="1" applyBorder="1"/>
    <xf numFmtId="3" fontId="28" fillId="2" borderId="60" xfId="0" applyNumberFormat="1" applyFont="1" applyFill="1" applyBorder="1" applyAlignment="1">
      <alignment wrapText="1"/>
    </xf>
    <xf numFmtId="3" fontId="29" fillId="2" borderId="27" xfId="0" applyNumberFormat="1" applyFont="1" applyFill="1" applyBorder="1"/>
    <xf numFmtId="3" fontId="13" fillId="2" borderId="6" xfId="0" applyNumberFormat="1" applyFont="1" applyFill="1" applyBorder="1" applyAlignment="1">
      <alignment wrapText="1"/>
    </xf>
    <xf numFmtId="3" fontId="13" fillId="0" borderId="37" xfId="0" applyNumberFormat="1" applyFont="1" applyBorder="1" applyAlignment="1">
      <alignment wrapText="1"/>
    </xf>
    <xf numFmtId="3" fontId="14" fillId="0" borderId="38" xfId="0" applyNumberFormat="1" applyFont="1" applyBorder="1"/>
    <xf numFmtId="3" fontId="14" fillId="0" borderId="39" xfId="0" applyNumberFormat="1" applyFont="1" applyBorder="1"/>
    <xf numFmtId="3" fontId="14" fillId="2" borderId="39" xfId="0" applyNumberFormat="1" applyFont="1" applyFill="1" applyBorder="1"/>
    <xf numFmtId="3" fontId="14" fillId="2" borderId="27" xfId="0" applyNumberFormat="1" applyFont="1" applyFill="1" applyBorder="1"/>
    <xf numFmtId="3" fontId="27" fillId="2" borderId="52" xfId="0" applyNumberFormat="1" applyFont="1" applyFill="1" applyBorder="1" applyAlignment="1">
      <alignment wrapText="1"/>
    </xf>
    <xf numFmtId="3" fontId="27" fillId="2" borderId="1" xfId="0" applyNumberFormat="1" applyFont="1" applyFill="1" applyBorder="1" applyAlignment="1">
      <alignment wrapText="1"/>
    </xf>
    <xf numFmtId="3" fontId="30" fillId="2" borderId="28" xfId="0" applyNumberFormat="1" applyFont="1" applyFill="1" applyBorder="1"/>
    <xf numFmtId="3" fontId="30" fillId="2" borderId="3" xfId="0" applyNumberFormat="1" applyFont="1" applyFill="1" applyBorder="1"/>
    <xf numFmtId="0" fontId="9" fillId="0" borderId="41" xfId="6" applyFont="1" applyBorder="1" applyAlignment="1">
      <alignment vertical="center" wrapText="1"/>
    </xf>
    <xf numFmtId="0" fontId="9" fillId="0" borderId="20" xfId="6" applyFont="1" applyBorder="1" applyAlignment="1">
      <alignment horizontal="left" vertical="center" wrapText="1"/>
    </xf>
    <xf numFmtId="0" fontId="9" fillId="0" borderId="6" xfId="6" applyFont="1" applyBorder="1" applyAlignment="1">
      <alignment horizontal="left"/>
    </xf>
    <xf numFmtId="0" fontId="10" fillId="0" borderId="13" xfId="6" applyFont="1" applyBorder="1" applyAlignment="1">
      <alignment horizontal="left"/>
    </xf>
    <xf numFmtId="0" fontId="7" fillId="0" borderId="13" xfId="6" applyFont="1" applyBorder="1" applyAlignment="1">
      <alignment horizontal="left" indent="1"/>
    </xf>
    <xf numFmtId="0" fontId="7" fillId="0" borderId="29" xfId="6" applyFont="1" applyBorder="1" applyAlignment="1">
      <alignment horizontal="left" indent="1"/>
    </xf>
    <xf numFmtId="0" fontId="9" fillId="0" borderId="35" xfId="6" applyFont="1" applyBorder="1" applyAlignment="1">
      <alignment horizontal="left" vertical="center" wrapText="1"/>
    </xf>
    <xf numFmtId="0" fontId="7" fillId="0" borderId="33" xfId="6" applyFont="1" applyBorder="1" applyAlignment="1">
      <alignment horizontal="left" vertical="center" wrapText="1" indent="1"/>
    </xf>
    <xf numFmtId="166" fontId="9" fillId="0" borderId="59" xfId="1" applyNumberFormat="1" applyFont="1" applyFill="1" applyBorder="1" applyAlignment="1" applyProtection="1">
      <alignment vertical="center" wrapText="1"/>
    </xf>
    <xf numFmtId="166" fontId="9" fillId="0" borderId="59" xfId="1" applyNumberFormat="1" applyFont="1" applyFill="1" applyBorder="1" applyAlignment="1" applyProtection="1"/>
    <xf numFmtId="166" fontId="9" fillId="0" borderId="7" xfId="1" applyNumberFormat="1" applyFont="1" applyFill="1" applyBorder="1" applyAlignment="1" applyProtection="1">
      <alignment vertical="center" wrapText="1"/>
    </xf>
    <xf numFmtId="0" fontId="9" fillId="0" borderId="1" xfId="6" applyFont="1" applyBorder="1" applyAlignment="1">
      <alignment horizontal="center" vertical="center" wrapText="1"/>
    </xf>
    <xf numFmtId="166" fontId="7" fillId="0" borderId="9" xfId="1" applyNumberFormat="1" applyFont="1" applyFill="1" applyBorder="1" applyAlignment="1" applyProtection="1">
      <alignment vertical="center" wrapText="1"/>
    </xf>
    <xf numFmtId="166" fontId="9" fillId="0" borderId="1" xfId="1" applyNumberFormat="1" applyFont="1" applyFill="1" applyBorder="1" applyAlignment="1" applyProtection="1"/>
    <xf numFmtId="166" fontId="10" fillId="0" borderId="8" xfId="1" applyNumberFormat="1" applyFont="1" applyFill="1" applyBorder="1" applyAlignment="1" applyProtection="1"/>
    <xf numFmtId="166" fontId="7" fillId="0" borderId="8" xfId="1" applyNumberFormat="1" applyFont="1" applyFill="1" applyBorder="1" applyAlignment="1" applyProtection="1"/>
    <xf numFmtId="166" fontId="7" fillId="0" borderId="30" xfId="1" applyNumberFormat="1" applyFont="1" applyFill="1" applyBorder="1" applyAlignment="1" applyProtection="1"/>
    <xf numFmtId="166" fontId="9" fillId="0" borderId="36" xfId="1" applyNumberFormat="1" applyFont="1" applyFill="1" applyBorder="1" applyAlignment="1" applyProtection="1">
      <alignment vertical="center" wrapText="1"/>
    </xf>
    <xf numFmtId="165" fontId="9" fillId="0" borderId="1" xfId="6" applyNumberFormat="1" applyFont="1" applyBorder="1" applyAlignment="1">
      <alignment horizontal="center" vertical="center" wrapText="1"/>
    </xf>
    <xf numFmtId="165" fontId="9" fillId="0" borderId="1" xfId="6" applyNumberFormat="1" applyFont="1" applyBorder="1" applyAlignment="1" applyProtection="1">
      <alignment horizontal="center" vertical="center" wrapText="1"/>
      <protection locked="0"/>
    </xf>
    <xf numFmtId="166" fontId="9" fillId="0" borderId="11" xfId="1" applyNumberFormat="1" applyFont="1" applyFill="1" applyBorder="1" applyAlignment="1" applyProtection="1">
      <alignment vertical="center" wrapText="1"/>
    </xf>
    <xf numFmtId="166" fontId="10" fillId="0" borderId="57" xfId="1" applyNumberFormat="1" applyFont="1" applyFill="1" applyBorder="1" applyAlignment="1" applyProtection="1"/>
    <xf numFmtId="166" fontId="7" fillId="0" borderId="57" xfId="1" applyNumberFormat="1" applyFont="1" applyFill="1" applyBorder="1" applyAlignment="1" applyProtection="1"/>
    <xf numFmtId="166" fontId="7" fillId="0" borderId="61" xfId="1" applyNumberFormat="1" applyFont="1" applyFill="1" applyBorder="1" applyAlignment="1" applyProtection="1"/>
    <xf numFmtId="165" fontId="9" fillId="0" borderId="59" xfId="6" applyNumberFormat="1" applyFont="1" applyBorder="1" applyAlignment="1">
      <alignment horizontal="center" vertical="center" wrapText="1"/>
    </xf>
    <xf numFmtId="165" fontId="9" fillId="0" borderId="59" xfId="6" applyNumberFormat="1" applyFont="1" applyBorder="1" applyAlignment="1" applyProtection="1">
      <alignment horizontal="center" vertical="center" wrapText="1"/>
      <protection locked="0"/>
    </xf>
    <xf numFmtId="166" fontId="9" fillId="0" borderId="1" xfId="1" applyNumberFormat="1" applyFont="1" applyFill="1" applyBorder="1" applyAlignment="1" applyProtection="1">
      <alignment horizontal="left" indent="1"/>
    </xf>
    <xf numFmtId="166" fontId="10" fillId="0" borderId="8" xfId="1" applyNumberFormat="1" applyFont="1" applyFill="1" applyBorder="1" applyAlignment="1" applyProtection="1">
      <alignment horizontal="center"/>
    </xf>
    <xf numFmtId="165" fontId="7" fillId="0" borderId="8" xfId="6" applyNumberFormat="1" applyFont="1" applyBorder="1" applyAlignment="1" applyProtection="1">
      <alignment horizontal="center" vertical="center" wrapText="1"/>
      <protection locked="0"/>
    </xf>
    <xf numFmtId="165" fontId="9" fillId="0" borderId="36" xfId="6" applyNumberFormat="1" applyFont="1" applyBorder="1" applyAlignment="1" applyProtection="1">
      <alignment horizontal="center" vertical="center" wrapText="1"/>
      <protection locked="0"/>
    </xf>
    <xf numFmtId="165" fontId="7" fillId="0" borderId="19" xfId="6" applyNumberFormat="1" applyFont="1" applyBorder="1" applyAlignment="1" applyProtection="1">
      <alignment horizontal="center" vertical="center" wrapText="1"/>
      <protection locked="0"/>
    </xf>
    <xf numFmtId="0" fontId="17" fillId="0" borderId="62" xfId="6" applyFont="1" applyBorder="1" applyAlignment="1">
      <alignment horizontal="left" vertical="center" wrapText="1" indent="1"/>
    </xf>
    <xf numFmtId="0" fontId="7" fillId="0" borderId="12" xfId="6" applyFont="1" applyBorder="1" applyAlignment="1">
      <alignment horizontal="left" vertical="center" wrapText="1" indent="1"/>
    </xf>
    <xf numFmtId="0" fontId="7" fillId="0" borderId="13" xfId="6" applyFont="1" applyBorder="1" applyAlignment="1">
      <alignment horizontal="left" vertical="center" wrapText="1" indent="1"/>
    </xf>
    <xf numFmtId="0" fontId="7" fillId="0" borderId="13" xfId="6" applyFont="1" applyBorder="1" applyAlignment="1">
      <alignment horizontal="left" vertical="center" wrapText="1" indent="2"/>
    </xf>
    <xf numFmtId="0" fontId="7" fillId="0" borderId="12" xfId="6" applyFont="1" applyBorder="1" applyAlignment="1">
      <alignment horizontal="left" vertical="center" wrapText="1" indent="2"/>
    </xf>
    <xf numFmtId="0" fontId="9" fillId="0" borderId="62" xfId="6" applyFont="1" applyBorder="1" applyAlignment="1">
      <alignment horizontal="left" vertical="center" wrapText="1" indent="1"/>
    </xf>
    <xf numFmtId="0" fontId="9" fillId="0" borderId="13" xfId="6" applyFont="1" applyBorder="1" applyAlignment="1">
      <alignment horizontal="left" vertical="center" wrapText="1" indent="1"/>
    </xf>
    <xf numFmtId="0" fontId="0" fillId="2" borderId="7" xfId="0" applyFill="1" applyBorder="1"/>
    <xf numFmtId="0" fontId="9" fillId="0" borderId="1" xfId="6" applyFont="1" applyBorder="1" applyAlignment="1">
      <alignment horizontal="left" vertical="center" wrapText="1"/>
    </xf>
    <xf numFmtId="3" fontId="14" fillId="0" borderId="9" xfId="0" applyNumberFormat="1" applyFont="1" applyBorder="1" applyAlignment="1">
      <alignment wrapText="1"/>
    </xf>
    <xf numFmtId="3" fontId="14" fillId="2" borderId="18" xfId="0" applyNumberFormat="1" applyFont="1" applyFill="1" applyBorder="1"/>
    <xf numFmtId="3" fontId="13" fillId="0" borderId="36" xfId="0" applyNumberFormat="1" applyFont="1" applyBorder="1" applyAlignment="1">
      <alignment wrapText="1"/>
    </xf>
    <xf numFmtId="3" fontId="28" fillId="0" borderId="13" xfId="0" applyNumberFormat="1" applyFont="1" applyBorder="1" applyAlignment="1">
      <alignment wrapText="1"/>
    </xf>
    <xf numFmtId="3" fontId="27" fillId="0" borderId="13" xfId="0" applyNumberFormat="1" applyFont="1" applyBorder="1" applyAlignment="1">
      <alignment wrapText="1"/>
    </xf>
    <xf numFmtId="3" fontId="28" fillId="0" borderId="15" xfId="0" applyNumberFormat="1" applyFont="1" applyBorder="1"/>
    <xf numFmtId="3" fontId="30" fillId="0" borderId="15" xfId="0" applyNumberFormat="1" applyFont="1" applyBorder="1"/>
    <xf numFmtId="3" fontId="28" fillId="0" borderId="42" xfId="0" applyNumberFormat="1" applyFont="1" applyBorder="1"/>
    <xf numFmtId="3" fontId="29" fillId="0" borderId="42" xfId="0" applyNumberFormat="1" applyFont="1" applyBorder="1"/>
    <xf numFmtId="3" fontId="30" fillId="0" borderId="42" xfId="0" applyNumberFormat="1" applyFont="1" applyBorder="1"/>
    <xf numFmtId="3" fontId="28" fillId="0" borderId="48" xfId="0" applyNumberFormat="1" applyFont="1" applyBorder="1"/>
    <xf numFmtId="3" fontId="28" fillId="0" borderId="24" xfId="0" applyNumberFormat="1" applyFont="1" applyBorder="1"/>
    <xf numFmtId="3" fontId="23" fillId="2" borderId="15" xfId="0" applyNumberFormat="1" applyFont="1" applyFill="1" applyBorder="1"/>
    <xf numFmtId="3" fontId="23" fillId="0" borderId="2" xfId="0" applyNumberFormat="1" applyFont="1" applyBorder="1"/>
    <xf numFmtId="3" fontId="14" fillId="0" borderId="46" xfId="0" applyNumberFormat="1" applyFont="1" applyBorder="1"/>
    <xf numFmtId="3" fontId="14" fillId="0" borderId="47" xfId="0" applyNumberFormat="1" applyFont="1" applyBorder="1"/>
    <xf numFmtId="3" fontId="14" fillId="0" borderId="42" xfId="0" applyNumberFormat="1" applyFont="1" applyBorder="1"/>
    <xf numFmtId="3" fontId="14" fillId="0" borderId="23" xfId="0" applyNumberFormat="1" applyFont="1" applyBorder="1"/>
    <xf numFmtId="3" fontId="14" fillId="0" borderId="48" xfId="0" applyNumberFormat="1" applyFont="1" applyBorder="1"/>
    <xf numFmtId="3" fontId="14" fillId="0" borderId="24" xfId="0" applyNumberFormat="1" applyFont="1" applyBorder="1"/>
    <xf numFmtId="3" fontId="14" fillId="0" borderId="43" xfId="0" applyNumberFormat="1" applyFont="1" applyBorder="1"/>
    <xf numFmtId="0" fontId="32" fillId="0" borderId="13" xfId="6" applyFont="1" applyBorder="1" applyAlignment="1">
      <alignment horizontal="left" vertical="center" wrapText="1" indent="2"/>
    </xf>
    <xf numFmtId="166" fontId="32" fillId="0" borderId="8" xfId="1" applyNumberFormat="1" applyFont="1" applyFill="1" applyBorder="1" applyAlignment="1" applyProtection="1">
      <alignment vertical="center" wrapText="1"/>
    </xf>
    <xf numFmtId="166" fontId="32" fillId="0" borderId="46" xfId="1" applyNumberFormat="1" applyFont="1" applyFill="1" applyBorder="1" applyAlignment="1" applyProtection="1">
      <alignment vertical="center" wrapText="1"/>
      <protection locked="0"/>
    </xf>
    <xf numFmtId="166" fontId="7" fillId="0" borderId="50" xfId="1" applyNumberFormat="1" applyFont="1" applyFill="1" applyBorder="1" applyAlignment="1" applyProtection="1">
      <alignment vertical="center" wrapText="1"/>
      <protection locked="0"/>
    </xf>
    <xf numFmtId="166" fontId="7" fillId="0" borderId="47" xfId="1" applyNumberFormat="1" applyFont="1" applyFill="1" applyBorder="1" applyAlignment="1" applyProtection="1">
      <alignment vertical="center" wrapText="1"/>
      <protection locked="0"/>
    </xf>
    <xf numFmtId="0" fontId="32" fillId="0" borderId="12" xfId="6" applyFont="1" applyBorder="1" applyAlignment="1">
      <alignment horizontal="left" vertical="center" wrapText="1" indent="2"/>
    </xf>
    <xf numFmtId="166" fontId="32" fillId="0" borderId="19" xfId="1" applyNumberFormat="1" applyFont="1" applyFill="1" applyBorder="1" applyAlignment="1" applyProtection="1">
      <alignment vertical="center" wrapText="1"/>
    </xf>
    <xf numFmtId="166" fontId="32" fillId="0" borderId="55" xfId="1" applyNumberFormat="1" applyFont="1" applyFill="1" applyBorder="1" applyAlignment="1" applyProtection="1">
      <alignment vertical="center" wrapText="1"/>
      <protection locked="0"/>
    </xf>
    <xf numFmtId="0" fontId="17" fillId="0" borderId="14" xfId="6" applyFont="1" applyBorder="1" applyAlignment="1">
      <alignment horizontal="left" vertical="center" wrapText="1" indent="1"/>
    </xf>
    <xf numFmtId="166" fontId="17" fillId="0" borderId="9" xfId="1" applyNumberFormat="1" applyFont="1" applyFill="1" applyBorder="1" applyAlignment="1" applyProtection="1">
      <alignment vertical="center" wrapText="1"/>
    </xf>
    <xf numFmtId="166" fontId="17" fillId="0" borderId="47" xfId="1" applyNumberFormat="1" applyFont="1" applyFill="1" applyBorder="1" applyAlignment="1" applyProtection="1">
      <alignment vertical="center" wrapText="1"/>
      <protection locked="0"/>
    </xf>
    <xf numFmtId="0" fontId="3" fillId="0" borderId="6" xfId="6" applyFont="1" applyBorder="1" applyAlignment="1">
      <alignment horizontal="left" vertical="center" wrapText="1" indent="1"/>
    </xf>
    <xf numFmtId="166" fontId="3" fillId="0" borderId="1" xfId="1" applyNumberFormat="1" applyFont="1" applyFill="1" applyBorder="1" applyAlignment="1" applyProtection="1">
      <alignment vertical="center" wrapText="1"/>
    </xf>
    <xf numFmtId="166" fontId="3" fillId="0" borderId="21" xfId="1" applyNumberFormat="1" applyFont="1" applyFill="1" applyBorder="1" applyAlignment="1" applyProtection="1">
      <alignment vertical="center" wrapText="1"/>
    </xf>
    <xf numFmtId="3" fontId="30" fillId="2" borderId="24" xfId="0" applyNumberFormat="1" applyFont="1" applyFill="1" applyBorder="1"/>
    <xf numFmtId="3" fontId="30" fillId="2" borderId="49" xfId="0" applyNumberFormat="1" applyFont="1" applyFill="1" applyBorder="1"/>
    <xf numFmtId="3" fontId="7" fillId="0" borderId="52" xfId="0" applyNumberFormat="1" applyFont="1" applyBorder="1" applyAlignment="1">
      <alignment horizontal="center"/>
    </xf>
    <xf numFmtId="3" fontId="7" fillId="2" borderId="52" xfId="0" applyNumberFormat="1" applyFont="1" applyFill="1" applyBorder="1" applyAlignment="1">
      <alignment horizontal="center"/>
    </xf>
    <xf numFmtId="3" fontId="7" fillId="2" borderId="18" xfId="0" applyNumberFormat="1" applyFont="1" applyFill="1" applyBorder="1" applyAlignment="1">
      <alignment horizontal="center"/>
    </xf>
    <xf numFmtId="0" fontId="7" fillId="0" borderId="10" xfId="6" applyFont="1" applyBorder="1" applyAlignment="1">
      <alignment horizontal="left" vertical="center" wrapText="1"/>
    </xf>
    <xf numFmtId="166" fontId="7" fillId="0" borderId="10" xfId="1" applyNumberFormat="1" applyFont="1" applyFill="1" applyBorder="1" applyAlignment="1" applyProtection="1">
      <alignment vertical="center" wrapText="1"/>
    </xf>
    <xf numFmtId="166" fontId="7" fillId="0" borderId="22" xfId="1" applyNumberFormat="1" applyFont="1" applyFill="1" applyBorder="1" applyAlignment="1" applyProtection="1">
      <alignment vertical="center" wrapText="1"/>
    </xf>
    <xf numFmtId="166" fontId="7" fillId="0" borderId="51" xfId="1" applyNumberFormat="1" applyFont="1" applyFill="1" applyBorder="1" applyAlignment="1" applyProtection="1">
      <alignment vertical="center" wrapText="1"/>
    </xf>
    <xf numFmtId="166" fontId="7" fillId="0" borderId="59" xfId="1" applyNumberFormat="1" applyFont="1" applyFill="1" applyBorder="1" applyAlignment="1" applyProtection="1">
      <alignment vertical="center" wrapText="1"/>
    </xf>
    <xf numFmtId="165" fontId="0" fillId="0" borderId="0" xfId="0" applyNumberFormat="1"/>
    <xf numFmtId="166" fontId="7" fillId="0" borderId="8" xfId="1" applyNumberFormat="1" applyFont="1" applyFill="1" applyBorder="1" applyAlignment="1" applyProtection="1">
      <alignment horizontal="center" vertical="center" wrapText="1"/>
      <protection locked="0"/>
    </xf>
    <xf numFmtId="166" fontId="7" fillId="0" borderId="30" xfId="1" applyNumberFormat="1" applyFont="1" applyFill="1" applyBorder="1" applyAlignment="1" applyProtection="1">
      <alignment horizontal="center" vertical="center" wrapText="1"/>
      <protection locked="0"/>
    </xf>
    <xf numFmtId="3" fontId="30" fillId="3" borderId="24" xfId="0" applyNumberFormat="1" applyFont="1" applyFill="1" applyBorder="1"/>
    <xf numFmtId="0" fontId="4" fillId="0" borderId="0" xfId="0" applyFont="1" applyAlignment="1">
      <alignment horizontal="center"/>
    </xf>
    <xf numFmtId="0" fontId="9" fillId="0" borderId="6" xfId="6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20" fillId="0" borderId="29" xfId="0" applyFont="1" applyBorder="1" applyAlignment="1">
      <alignment wrapText="1"/>
    </xf>
    <xf numFmtId="3" fontId="7" fillId="4" borderId="42" xfId="0" applyNumberFormat="1" applyFont="1" applyFill="1" applyBorder="1" applyAlignment="1">
      <alignment horizontal="center"/>
    </xf>
    <xf numFmtId="3" fontId="28" fillId="2" borderId="24" xfId="0" applyNumberFormat="1" applyFont="1" applyFill="1" applyBorder="1"/>
    <xf numFmtId="3" fontId="14" fillId="0" borderId="2" xfId="0" applyNumberFormat="1" applyFont="1" applyBorder="1"/>
    <xf numFmtId="3" fontId="3" fillId="2" borderId="0" xfId="0" applyNumberFormat="1" applyFont="1" applyFill="1" applyAlignment="1">
      <alignment wrapText="1"/>
    </xf>
    <xf numFmtId="0" fontId="2" fillId="2" borderId="0" xfId="0" applyFont="1" applyFill="1"/>
    <xf numFmtId="0" fontId="2" fillId="2" borderId="7" xfId="0" applyFont="1" applyFill="1" applyBorder="1"/>
    <xf numFmtId="166" fontId="9" fillId="0" borderId="30" xfId="1" applyNumberFormat="1" applyFont="1" applyFill="1" applyBorder="1" applyAlignment="1" applyProtection="1">
      <alignment vertical="center" wrapText="1"/>
    </xf>
    <xf numFmtId="0" fontId="9" fillId="0" borderId="58" xfId="6" applyFont="1" applyBorder="1" applyAlignment="1">
      <alignment horizontal="left" vertical="center" wrapText="1" indent="1"/>
    </xf>
    <xf numFmtId="0" fontId="9" fillId="0" borderId="8" xfId="6" applyFont="1" applyBorder="1" applyAlignment="1">
      <alignment horizontal="left" vertical="center" wrapText="1" indent="1"/>
    </xf>
    <xf numFmtId="0" fontId="9" fillId="0" borderId="30" xfId="6" applyFont="1" applyBorder="1" applyAlignment="1">
      <alignment horizontal="left" vertical="center" wrapText="1" indent="1"/>
    </xf>
    <xf numFmtId="166" fontId="7" fillId="0" borderId="58" xfId="1" applyNumberFormat="1" applyFont="1" applyBorder="1"/>
    <xf numFmtId="166" fontId="7" fillId="0" borderId="8" xfId="1" applyNumberFormat="1" applyFont="1" applyBorder="1"/>
    <xf numFmtId="166" fontId="7" fillId="0" borderId="30" xfId="1" applyNumberFormat="1" applyFont="1" applyBorder="1" applyAlignment="1">
      <alignment wrapText="1"/>
    </xf>
    <xf numFmtId="166" fontId="8" fillId="0" borderId="58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3" fontId="14" fillId="0" borderId="55" xfId="0" applyNumberFormat="1" applyFont="1" applyBorder="1"/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14" fillId="0" borderId="63" xfId="0" applyNumberFormat="1" applyFont="1" applyBorder="1"/>
    <xf numFmtId="3" fontId="27" fillId="2" borderId="60" xfId="0" applyNumberFormat="1" applyFont="1" applyFill="1" applyBorder="1"/>
    <xf numFmtId="3" fontId="27" fillId="2" borderId="42" xfId="0" applyNumberFormat="1" applyFont="1" applyFill="1" applyBorder="1"/>
    <xf numFmtId="3" fontId="27" fillId="0" borderId="15" xfId="0" applyNumberFormat="1" applyFont="1" applyBorder="1"/>
    <xf numFmtId="3" fontId="14" fillId="2" borderId="52" xfId="0" applyNumberFormat="1" applyFont="1" applyFill="1" applyBorder="1"/>
    <xf numFmtId="3" fontId="27" fillId="0" borderId="63" xfId="0" applyNumberFormat="1" applyFont="1" applyBorder="1"/>
    <xf numFmtId="3" fontId="27" fillId="0" borderId="52" xfId="0" applyNumberFormat="1" applyFont="1" applyBorder="1"/>
    <xf numFmtId="3" fontId="23" fillId="0" borderId="5" xfId="0" applyNumberFormat="1" applyFont="1" applyBorder="1"/>
    <xf numFmtId="3" fontId="23" fillId="0" borderId="34" xfId="0" applyNumberFormat="1" applyFont="1" applyBorder="1"/>
    <xf numFmtId="3" fontId="14" fillId="0" borderId="32" xfId="0" applyNumberFormat="1" applyFont="1" applyBorder="1"/>
    <xf numFmtId="3" fontId="14" fillId="0" borderId="50" xfId="0" applyNumberFormat="1" applyFont="1" applyBorder="1"/>
    <xf numFmtId="3" fontId="27" fillId="0" borderId="16" xfId="0" applyNumberFormat="1" applyFont="1" applyBorder="1"/>
    <xf numFmtId="0" fontId="2" fillId="2" borderId="4" xfId="0" applyFont="1" applyFill="1" applyBorder="1" applyAlignment="1">
      <alignment horizontal="center" vertical="center" wrapText="1"/>
    </xf>
    <xf numFmtId="3" fontId="14" fillId="0" borderId="53" xfId="0" applyNumberFormat="1" applyFont="1" applyBorder="1"/>
    <xf numFmtId="3" fontId="14" fillId="0" borderId="4" xfId="0" applyNumberFormat="1" applyFont="1" applyBorder="1"/>
    <xf numFmtId="3" fontId="14" fillId="0" borderId="64" xfId="0" applyNumberFormat="1" applyFont="1" applyBorder="1"/>
    <xf numFmtId="3" fontId="27" fillId="2" borderId="63" xfId="0" applyNumberFormat="1" applyFont="1" applyFill="1" applyBorder="1"/>
    <xf numFmtId="3" fontId="27" fillId="2" borderId="48" xfId="0" applyNumberFormat="1" applyFont="1" applyFill="1" applyBorder="1"/>
    <xf numFmtId="3" fontId="27" fillId="2" borderId="24" xfId="0" applyNumberFormat="1" applyFont="1" applyFill="1" applyBorder="1"/>
    <xf numFmtId="3" fontId="23" fillId="2" borderId="42" xfId="0" applyNumberFormat="1" applyFont="1" applyFill="1" applyBorder="1"/>
    <xf numFmtId="3" fontId="29" fillId="2" borderId="52" xfId="0" applyNumberFormat="1" applyFont="1" applyFill="1" applyBorder="1"/>
    <xf numFmtId="3" fontId="30" fillId="2" borderId="52" xfId="0" applyNumberFormat="1" applyFont="1" applyFill="1" applyBorder="1"/>
    <xf numFmtId="3" fontId="28" fillId="2" borderId="52" xfId="0" applyNumberFormat="1" applyFont="1" applyFill="1" applyBorder="1"/>
    <xf numFmtId="3" fontId="27" fillId="2" borderId="52" xfId="0" applyNumberFormat="1" applyFont="1" applyFill="1" applyBorder="1"/>
    <xf numFmtId="3" fontId="14" fillId="2" borderId="63" xfId="0" applyNumberFormat="1" applyFont="1" applyFill="1" applyBorder="1"/>
    <xf numFmtId="3" fontId="14" fillId="0" borderId="65" xfId="0" applyNumberFormat="1" applyFont="1" applyBorder="1"/>
    <xf numFmtId="3" fontId="29" fillId="2" borderId="60" xfId="0" applyNumberFormat="1" applyFont="1" applyFill="1" applyBorder="1"/>
    <xf numFmtId="3" fontId="30" fillId="2" borderId="42" xfId="0" applyNumberFormat="1" applyFont="1" applyFill="1" applyBorder="1"/>
    <xf numFmtId="3" fontId="29" fillId="2" borderId="42" xfId="0" applyNumberFormat="1" applyFont="1" applyFill="1" applyBorder="1"/>
    <xf numFmtId="3" fontId="30" fillId="2" borderId="42" xfId="0" applyNumberFormat="1" applyFont="1" applyFill="1" applyBorder="1" applyAlignment="1">
      <alignment horizontal="right"/>
    </xf>
    <xf numFmtId="3" fontId="30" fillId="2" borderId="48" xfId="0" applyNumberFormat="1" applyFont="1" applyFill="1" applyBorder="1"/>
    <xf numFmtId="3" fontId="30" fillId="2" borderId="2" xfId="0" applyNumberFormat="1" applyFont="1" applyFill="1" applyBorder="1"/>
    <xf numFmtId="3" fontId="14" fillId="0" borderId="5" xfId="0" applyNumberFormat="1" applyFont="1" applyBorder="1"/>
    <xf numFmtId="3" fontId="28" fillId="2" borderId="42" xfId="0" applyNumberFormat="1" applyFont="1" applyFill="1" applyBorder="1"/>
    <xf numFmtId="3" fontId="28" fillId="2" borderId="42" xfId="0" applyNumberFormat="1" applyFont="1" applyFill="1" applyBorder="1" applyAlignment="1">
      <alignment horizontal="right"/>
    </xf>
    <xf numFmtId="3" fontId="28" fillId="2" borderId="48" xfId="0" applyNumberFormat="1" applyFont="1" applyFill="1" applyBorder="1"/>
    <xf numFmtId="3" fontId="28" fillId="2" borderId="2" xfId="0" applyNumberFormat="1" applyFont="1" applyFill="1" applyBorder="1"/>
    <xf numFmtId="3" fontId="28" fillId="2" borderId="3" xfId="0" applyNumberFormat="1" applyFont="1" applyFill="1" applyBorder="1"/>
    <xf numFmtId="3" fontId="14" fillId="0" borderId="52" xfId="0" applyNumberFormat="1" applyFont="1" applyBorder="1"/>
    <xf numFmtId="3" fontId="14" fillId="2" borderId="60" xfId="0" applyNumberFormat="1" applyFont="1" applyFill="1" applyBorder="1"/>
    <xf numFmtId="3" fontId="14" fillId="0" borderId="44" xfId="0" applyNumberFormat="1" applyFont="1" applyBorder="1"/>
    <xf numFmtId="3" fontId="14" fillId="0" borderId="31" xfId="0" applyNumberFormat="1" applyFont="1" applyBorder="1"/>
    <xf numFmtId="3" fontId="14" fillId="0" borderId="66" xfId="0" applyNumberFormat="1" applyFont="1" applyBorder="1"/>
    <xf numFmtId="3" fontId="14" fillId="2" borderId="42" xfId="0" applyNumberFormat="1" applyFont="1" applyFill="1" applyBorder="1"/>
    <xf numFmtId="3" fontId="14" fillId="2" borderId="15" xfId="0" applyNumberFormat="1" applyFont="1" applyFill="1" applyBorder="1"/>
    <xf numFmtId="3" fontId="14" fillId="0" borderId="60" xfId="0" applyNumberFormat="1" applyFont="1" applyBorder="1"/>
    <xf numFmtId="3" fontId="14" fillId="2" borderId="67" xfId="0" applyNumberFormat="1" applyFont="1" applyFill="1" applyBorder="1"/>
    <xf numFmtId="3" fontId="14" fillId="2" borderId="68" xfId="0" applyNumberFormat="1" applyFont="1" applyFill="1" applyBorder="1"/>
    <xf numFmtId="3" fontId="14" fillId="2" borderId="5" xfId="0" applyNumberFormat="1" applyFont="1" applyFill="1" applyBorder="1"/>
    <xf numFmtId="3" fontId="14" fillId="2" borderId="34" xfId="0" applyNumberFormat="1" applyFont="1" applyFill="1" applyBorder="1"/>
    <xf numFmtId="166" fontId="7" fillId="0" borderId="31" xfId="1" applyNumberFormat="1" applyFont="1" applyFill="1" applyBorder="1" applyAlignment="1">
      <alignment horizontal="center"/>
    </xf>
    <xf numFmtId="166" fontId="7" fillId="0" borderId="15" xfId="1" applyNumberFormat="1" applyFont="1" applyFill="1" applyBorder="1" applyAlignment="1">
      <alignment horizontal="center"/>
    </xf>
    <xf numFmtId="166" fontId="7" fillId="0" borderId="18" xfId="1" applyNumberFormat="1" applyFont="1" applyFill="1" applyBorder="1" applyAlignment="1">
      <alignment horizontal="center"/>
    </xf>
    <xf numFmtId="166" fontId="7" fillId="4" borderId="18" xfId="1" applyNumberFormat="1" applyFont="1" applyFill="1" applyBorder="1" applyAlignment="1">
      <alignment horizontal="center"/>
    </xf>
    <xf numFmtId="166" fontId="7" fillId="0" borderId="24" xfId="1" applyNumberFormat="1" applyFont="1" applyBorder="1" applyAlignment="1">
      <alignment horizontal="center"/>
    </xf>
    <xf numFmtId="3" fontId="9" fillId="0" borderId="2" xfId="0" applyNumberFormat="1" applyFont="1" applyBorder="1" applyAlignment="1">
      <alignment horizontal="center"/>
    </xf>
    <xf numFmtId="3" fontId="9" fillId="0" borderId="3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166" fontId="7" fillId="0" borderId="39" xfId="1" applyNumberFormat="1" applyFont="1" applyBorder="1" applyAlignment="1">
      <alignment horizontal="center"/>
    </xf>
    <xf numFmtId="166" fontId="7" fillId="0" borderId="40" xfId="1" applyNumberFormat="1" applyFont="1" applyBorder="1" applyAlignment="1">
      <alignment horizontal="center"/>
    </xf>
    <xf numFmtId="166" fontId="7" fillId="0" borderId="44" xfId="1" applyNumberFormat="1" applyFont="1" applyBorder="1" applyAlignment="1">
      <alignment horizontal="center"/>
    </xf>
    <xf numFmtId="166" fontId="7" fillId="0" borderId="31" xfId="1" applyNumberFormat="1" applyFont="1" applyBorder="1" applyAlignment="1">
      <alignment horizontal="center"/>
    </xf>
    <xf numFmtId="166" fontId="7" fillId="0" borderId="42" xfId="1" applyNumberFormat="1" applyFont="1" applyBorder="1" applyAlignment="1">
      <alignment horizontal="center"/>
    </xf>
    <xf numFmtId="166" fontId="7" fillId="0" borderId="15" xfId="1" applyNumberFormat="1" applyFont="1" applyBorder="1" applyAlignment="1">
      <alignment horizontal="center"/>
    </xf>
    <xf numFmtId="166" fontId="7" fillId="0" borderId="48" xfId="1" applyNumberFormat="1" applyFont="1" applyBorder="1" applyAlignment="1">
      <alignment horizontal="center"/>
    </xf>
    <xf numFmtId="166" fontId="7" fillId="0" borderId="18" xfId="1" applyNumberFormat="1" applyFont="1" applyBorder="1" applyAlignment="1">
      <alignment horizontal="center"/>
    </xf>
    <xf numFmtId="3" fontId="9" fillId="0" borderId="67" xfId="0" applyNumberFormat="1" applyFont="1" applyBorder="1" applyAlignment="1">
      <alignment horizontal="center"/>
    </xf>
    <xf numFmtId="3" fontId="9" fillId="0" borderId="68" xfId="0" applyNumberFormat="1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166" fontId="9" fillId="0" borderId="59" xfId="1" applyNumberFormat="1" applyFont="1" applyBorder="1" applyAlignment="1">
      <alignment horizontal="center"/>
    </xf>
    <xf numFmtId="166" fontId="9" fillId="0" borderId="21" xfId="1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166" fontId="7" fillId="0" borderId="7" xfId="1" applyNumberFormat="1" applyFont="1" applyBorder="1" applyAlignment="1">
      <alignment horizontal="center"/>
    </xf>
    <xf numFmtId="166" fontId="9" fillId="0" borderId="6" xfId="1" applyNumberFormat="1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3" fontId="9" fillId="0" borderId="44" xfId="0" applyNumberFormat="1" applyFont="1" applyBorder="1" applyAlignment="1">
      <alignment horizontal="center"/>
    </xf>
    <xf numFmtId="3" fontId="9" fillId="0" borderId="31" xfId="0" applyNumberFormat="1" applyFont="1" applyBorder="1" applyAlignment="1">
      <alignment horizontal="center"/>
    </xf>
    <xf numFmtId="3" fontId="9" fillId="0" borderId="42" xfId="0" applyNumberFormat="1" applyFont="1" applyBorder="1" applyAlignment="1">
      <alignment horizontal="center"/>
    </xf>
    <xf numFmtId="3" fontId="9" fillId="0" borderId="15" xfId="0" applyNumberFormat="1" applyFont="1" applyBorder="1" applyAlignment="1">
      <alignment horizontal="center"/>
    </xf>
    <xf numFmtId="166" fontId="3" fillId="0" borderId="3" xfId="1" applyNumberFormat="1" applyFont="1" applyBorder="1" applyAlignment="1">
      <alignment horizontal="center"/>
    </xf>
    <xf numFmtId="0" fontId="9" fillId="0" borderId="19" xfId="6" applyFont="1" applyBorder="1" applyAlignment="1">
      <alignment horizontal="left" vertical="center" wrapText="1" indent="1"/>
    </xf>
    <xf numFmtId="0" fontId="34" fillId="0" borderId="58" xfId="6" applyFont="1" applyBorder="1" applyAlignment="1">
      <alignment horizontal="left" vertical="center" wrapText="1" indent="1"/>
    </xf>
    <xf numFmtId="0" fontId="8" fillId="0" borderId="8" xfId="6" applyFont="1" applyBorder="1" applyAlignment="1">
      <alignment vertical="center" wrapText="1"/>
    </xf>
    <xf numFmtId="0" fontId="7" fillId="0" borderId="8" xfId="6" applyFont="1" applyBorder="1" applyAlignment="1">
      <alignment horizontal="left" vertical="center" wrapText="1" indent="2"/>
    </xf>
    <xf numFmtId="0" fontId="9" fillId="0" borderId="29" xfId="6" applyFont="1" applyBorder="1" applyAlignment="1">
      <alignment horizontal="left" vertical="center" wrapText="1" indent="1"/>
    </xf>
    <xf numFmtId="0" fontId="7" fillId="0" borderId="30" xfId="6" applyFont="1" applyBorder="1" applyAlignment="1">
      <alignment horizontal="left" vertical="center" wrapText="1" indent="1"/>
    </xf>
    <xf numFmtId="166" fontId="32" fillId="0" borderId="58" xfId="1" applyNumberFormat="1" applyFont="1" applyFill="1" applyBorder="1" applyAlignment="1" applyProtection="1">
      <alignment vertical="center" wrapText="1"/>
    </xf>
    <xf numFmtId="166" fontId="32" fillId="0" borderId="45" xfId="1" applyNumberFormat="1" applyFont="1" applyFill="1" applyBorder="1" applyAlignment="1" applyProtection="1">
      <alignment vertical="center" wrapText="1"/>
    </xf>
    <xf numFmtId="166" fontId="8" fillId="0" borderId="8" xfId="1" applyNumberFormat="1" applyFont="1" applyFill="1" applyBorder="1" applyAlignment="1" applyProtection="1">
      <alignment vertical="center" wrapText="1"/>
    </xf>
    <xf numFmtId="166" fontId="7" fillId="2" borderId="30" xfId="1" applyNumberFormat="1" applyFont="1" applyFill="1" applyBorder="1" applyAlignment="1" applyProtection="1">
      <alignment vertical="center" wrapText="1"/>
    </xf>
    <xf numFmtId="166" fontId="9" fillId="0" borderId="9" xfId="1" applyNumberFormat="1" applyFont="1" applyFill="1" applyBorder="1" applyAlignment="1" applyProtection="1">
      <alignment vertical="center" wrapText="1"/>
    </xf>
    <xf numFmtId="0" fontId="9" fillId="0" borderId="44" xfId="6" applyFont="1" applyBorder="1" applyAlignment="1">
      <alignment horizontal="left" vertical="center" wrapText="1" indent="1"/>
    </xf>
    <xf numFmtId="0" fontId="9" fillId="0" borderId="48" xfId="6" applyFont="1" applyBorder="1" applyAlignment="1">
      <alignment horizontal="left" vertical="center" wrapText="1" indent="1"/>
    </xf>
    <xf numFmtId="0" fontId="9" fillId="0" borderId="9" xfId="6" applyFont="1" applyBorder="1" applyAlignment="1">
      <alignment horizontal="left" vertical="center" wrapText="1" indent="1"/>
    </xf>
    <xf numFmtId="0" fontId="7" fillId="0" borderId="9" xfId="6" applyFont="1" applyBorder="1" applyAlignment="1">
      <alignment horizontal="left" vertical="center" wrapText="1" indent="2"/>
    </xf>
    <xf numFmtId="166" fontId="33" fillId="0" borderId="8" xfId="1" applyNumberFormat="1" applyFont="1" applyFill="1" applyBorder="1" applyAlignment="1" applyProtection="1">
      <alignment vertical="center" wrapText="1"/>
    </xf>
    <xf numFmtId="0" fontId="8" fillId="0" borderId="13" xfId="6" applyFont="1" applyBorder="1" applyAlignment="1">
      <alignment horizontal="left" vertical="center" wrapText="1" indent="2"/>
    </xf>
    <xf numFmtId="166" fontId="8" fillId="0" borderId="46" xfId="1" applyNumberFormat="1" applyFont="1" applyFill="1" applyBorder="1" applyAlignment="1" applyProtection="1">
      <alignment vertical="center" wrapText="1"/>
      <protection locked="0"/>
    </xf>
    <xf numFmtId="166" fontId="3" fillId="0" borderId="8" xfId="1" applyNumberFormat="1" applyFont="1" applyFill="1" applyBorder="1" applyAlignment="1" applyProtection="1">
      <alignment vertical="center" wrapText="1"/>
    </xf>
    <xf numFmtId="166" fontId="2" fillId="0" borderId="0" xfId="0" applyNumberFormat="1" applyFont="1"/>
    <xf numFmtId="3" fontId="8" fillId="2" borderId="1" xfId="0" applyNumberFormat="1" applyFont="1" applyFill="1" applyBorder="1" applyAlignment="1">
      <alignment wrapText="1"/>
    </xf>
    <xf numFmtId="3" fontId="7" fillId="2" borderId="28" xfId="0" applyNumberFormat="1" applyFont="1" applyFill="1" applyBorder="1" applyAlignment="1">
      <alignment horizontal="center" vertical="center"/>
    </xf>
    <xf numFmtId="3" fontId="9" fillId="0" borderId="69" xfId="0" applyNumberFormat="1" applyFont="1" applyBorder="1" applyAlignment="1">
      <alignment horizontal="center"/>
    </xf>
    <xf numFmtId="3" fontId="9" fillId="0" borderId="53" xfId="0" applyNumberFormat="1" applyFont="1" applyBorder="1" applyAlignment="1">
      <alignment horizontal="center"/>
    </xf>
    <xf numFmtId="3" fontId="9" fillId="0" borderId="52" xfId="0" applyNumberFormat="1" applyFont="1" applyBorder="1" applyAlignment="1">
      <alignment horizontal="center"/>
    </xf>
    <xf numFmtId="3" fontId="9" fillId="0" borderId="18" xfId="0" applyNumberFormat="1" applyFont="1" applyBorder="1" applyAlignment="1">
      <alignment horizontal="center"/>
    </xf>
    <xf numFmtId="166" fontId="2" fillId="0" borderId="0" xfId="1" applyNumberFormat="1" applyFont="1"/>
    <xf numFmtId="3" fontId="27" fillId="2" borderId="22" xfId="0" applyNumberFormat="1" applyFont="1" applyFill="1" applyBorder="1" applyAlignment="1">
      <alignment wrapText="1"/>
    </xf>
    <xf numFmtId="3" fontId="30" fillId="2" borderId="70" xfId="0" applyNumberFormat="1" applyFont="1" applyFill="1" applyBorder="1"/>
    <xf numFmtId="3" fontId="30" fillId="2" borderId="34" xfId="0" applyNumberFormat="1" applyFont="1" applyFill="1" applyBorder="1"/>
    <xf numFmtId="3" fontId="30" fillId="2" borderId="5" xfId="0" applyNumberFormat="1" applyFont="1" applyFill="1" applyBorder="1"/>
    <xf numFmtId="3" fontId="28" fillId="2" borderId="5" xfId="0" applyNumberFormat="1" applyFont="1" applyFill="1" applyBorder="1"/>
    <xf numFmtId="3" fontId="28" fillId="2" borderId="34" xfId="0" applyNumberFormat="1" applyFont="1" applyFill="1" applyBorder="1"/>
    <xf numFmtId="3" fontId="14" fillId="2" borderId="6" xfId="0" applyNumberFormat="1" applyFont="1" applyFill="1" applyBorder="1" applyAlignment="1">
      <alignment wrapText="1"/>
    </xf>
    <xf numFmtId="3" fontId="3" fillId="2" borderId="2" xfId="0" applyNumberFormat="1" applyFont="1" applyFill="1" applyBorder="1" applyAlignment="1">
      <alignment wrapText="1"/>
    </xf>
    <xf numFmtId="3" fontId="3" fillId="2" borderId="3" xfId="0" applyNumberFormat="1" applyFont="1" applyFill="1" applyBorder="1" applyAlignment="1">
      <alignment wrapText="1"/>
    </xf>
    <xf numFmtId="3" fontId="3" fillId="2" borderId="4" xfId="0" applyNumberFormat="1" applyFont="1" applyFill="1" applyBorder="1" applyAlignment="1">
      <alignment wrapText="1"/>
    </xf>
    <xf numFmtId="3" fontId="3" fillId="2" borderId="2" xfId="0" applyNumberFormat="1" applyFont="1" applyFill="1" applyBorder="1"/>
    <xf numFmtId="3" fontId="3" fillId="2" borderId="3" xfId="0" applyNumberFormat="1" applyFont="1" applyFill="1" applyBorder="1"/>
    <xf numFmtId="3" fontId="14" fillId="2" borderId="35" xfId="0" applyNumberFormat="1" applyFont="1" applyFill="1" applyBorder="1" applyAlignment="1">
      <alignment horizontal="left" wrapText="1"/>
    </xf>
    <xf numFmtId="3" fontId="14" fillId="2" borderId="7" xfId="0" applyNumberFormat="1" applyFont="1" applyFill="1" applyBorder="1" applyAlignment="1">
      <alignment horizontal="left" wrapText="1"/>
    </xf>
    <xf numFmtId="3" fontId="14" fillId="2" borderId="54" xfId="0" applyNumberFormat="1" applyFont="1" applyFill="1" applyBorder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0" fillId="2" borderId="7" xfId="0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3" fillId="2" borderId="22" xfId="0" applyFont="1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59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59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/>
    </xf>
    <xf numFmtId="0" fontId="9" fillId="0" borderId="59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12" fillId="0" borderId="31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9" fillId="0" borderId="43" xfId="0" applyFont="1" applyBorder="1" applyAlignment="1">
      <alignment horizontal="center" vertical="center" wrapText="1"/>
    </xf>
    <xf numFmtId="0" fontId="9" fillId="0" borderId="58" xfId="0" applyFont="1" applyBorder="1" applyAlignment="1">
      <alignment vertical="center" wrapText="1"/>
    </xf>
    <xf numFmtId="0" fontId="9" fillId="0" borderId="30" xfId="0" applyFont="1" applyBorder="1" applyAlignment="1">
      <alignment vertical="center" wrapText="1"/>
    </xf>
    <xf numFmtId="0" fontId="4" fillId="0" borderId="6" xfId="0" applyFont="1" applyBorder="1" applyAlignment="1">
      <alignment horizontal="center"/>
    </xf>
    <xf numFmtId="0" fontId="4" fillId="0" borderId="59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12" fillId="0" borderId="44" xfId="0" applyFont="1" applyBorder="1" applyAlignment="1">
      <alignment horizontal="center" vertical="center" wrapText="1"/>
    </xf>
    <xf numFmtId="0" fontId="19" fillId="0" borderId="48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52" xfId="0" applyFont="1" applyBorder="1" applyAlignment="1">
      <alignment horizontal="center" vertical="center" wrapText="1"/>
    </xf>
    <xf numFmtId="0" fontId="9" fillId="0" borderId="6" xfId="6" applyFont="1" applyBorder="1" applyAlignment="1">
      <alignment horizontal="left" vertical="center" wrapText="1"/>
    </xf>
    <xf numFmtId="0" fontId="9" fillId="0" borderId="59" xfId="6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15" fillId="0" borderId="7" xfId="6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59" xfId="0" applyFont="1" applyBorder="1" applyAlignment="1">
      <alignment horizontal="center"/>
    </xf>
    <xf numFmtId="165" fontId="9" fillId="0" borderId="0" xfId="6" applyNumberFormat="1" applyFont="1" applyAlignment="1">
      <alignment horizontal="center" vertical="center"/>
    </xf>
  </cellXfs>
  <cellStyles count="8">
    <cellStyle name="Ezres" xfId="1" builtinId="3"/>
    <cellStyle name="Ezres 2" xfId="2" xr:uid="{00000000-0005-0000-0000-000001000000}"/>
    <cellStyle name="Ezres 3" xfId="3" xr:uid="{00000000-0005-0000-0000-000002000000}"/>
    <cellStyle name="Normál" xfId="0" builtinId="0"/>
    <cellStyle name="Normál 2" xfId="4" xr:uid="{00000000-0005-0000-0000-000004000000}"/>
    <cellStyle name="Normál 3" xfId="5" xr:uid="{00000000-0005-0000-0000-000005000000}"/>
    <cellStyle name="Normál_KVRENMUNKA" xfId="6" xr:uid="{00000000-0005-0000-0000-000006000000}"/>
    <cellStyle name="Százalék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8"/>
  <sheetViews>
    <sheetView zoomScaleNormal="100" zoomScaleSheetLayoutView="100" workbookViewId="0">
      <selection activeCell="AE12" sqref="AE12"/>
    </sheetView>
  </sheetViews>
  <sheetFormatPr defaultRowHeight="14.25" x14ac:dyDescent="0.2"/>
  <cols>
    <col min="1" max="1" width="32.7109375" style="23" customWidth="1"/>
    <col min="2" max="4" width="15.85546875" style="23" bestFit="1" customWidth="1"/>
    <col min="5" max="5" width="16.5703125" style="265" customWidth="1"/>
    <col min="6" max="7" width="14.42578125" style="23" bestFit="1" customWidth="1"/>
    <col min="8" max="8" width="12.5703125" style="23" bestFit="1" customWidth="1"/>
    <col min="9" max="9" width="14.85546875" style="265" customWidth="1"/>
    <col min="10" max="11" width="13" style="23" bestFit="1" customWidth="1"/>
    <col min="12" max="12" width="11.85546875" style="23" bestFit="1" customWidth="1"/>
    <col min="13" max="13" width="14.5703125" style="265" customWidth="1"/>
    <col min="14" max="15" width="15.85546875" style="23" bestFit="1" customWidth="1"/>
    <col min="16" max="16" width="14" style="23" bestFit="1" customWidth="1"/>
    <col min="17" max="17" width="17" style="33" bestFit="1" customWidth="1"/>
    <col min="18" max="18" width="15.28515625" style="44" bestFit="1" customWidth="1"/>
    <col min="19" max="19" width="12.5703125" bestFit="1" customWidth="1"/>
    <col min="20" max="20" width="11" bestFit="1" customWidth="1"/>
  </cols>
  <sheetData>
    <row r="1" spans="1:18" ht="37.5" customHeight="1" x14ac:dyDescent="0.25">
      <c r="A1" s="405" t="s">
        <v>155</v>
      </c>
      <c r="B1" s="405"/>
      <c r="C1" s="405"/>
      <c r="D1" s="405"/>
      <c r="E1" s="405"/>
      <c r="F1" s="405"/>
      <c r="G1" s="405"/>
      <c r="H1" s="405"/>
      <c r="I1" s="405"/>
      <c r="J1" s="405"/>
      <c r="K1" s="405"/>
      <c r="L1" s="405"/>
      <c r="M1" s="405"/>
      <c r="N1" s="405"/>
      <c r="O1" s="405"/>
      <c r="P1" s="405"/>
      <c r="Q1" s="405"/>
    </row>
    <row r="2" spans="1:18" ht="15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7"/>
    </row>
    <row r="3" spans="1:18" ht="18.75" customHeight="1" thickBot="1" x14ac:dyDescent="0.25">
      <c r="A3" s="45"/>
      <c r="B3" s="45"/>
      <c r="C3" s="45"/>
      <c r="D3" s="45"/>
      <c r="E3" s="45"/>
      <c r="F3" s="46"/>
      <c r="G3" s="206"/>
      <c r="H3" s="46"/>
      <c r="I3" s="266"/>
      <c r="J3" s="46"/>
      <c r="K3" s="46"/>
      <c r="L3" s="46"/>
      <c r="M3" s="266"/>
      <c r="N3" s="406" t="s">
        <v>127</v>
      </c>
      <c r="O3" s="407"/>
      <c r="P3" s="407"/>
      <c r="Q3" s="407"/>
    </row>
    <row r="4" spans="1:18" s="14" customFormat="1" ht="14.25" customHeight="1" thickBot="1" x14ac:dyDescent="0.25">
      <c r="A4" s="408" t="s">
        <v>66</v>
      </c>
      <c r="B4" s="410" t="s">
        <v>134</v>
      </c>
      <c r="C4" s="411"/>
      <c r="D4" s="411"/>
      <c r="E4" s="412"/>
      <c r="F4" s="410" t="s">
        <v>133</v>
      </c>
      <c r="G4" s="411"/>
      <c r="H4" s="411"/>
      <c r="I4" s="412"/>
      <c r="J4" s="416" t="s">
        <v>149</v>
      </c>
      <c r="K4" s="417"/>
      <c r="L4" s="417"/>
      <c r="M4" s="418"/>
      <c r="N4" s="413" t="s">
        <v>11</v>
      </c>
      <c r="O4" s="414"/>
      <c r="P4" s="414"/>
      <c r="Q4" s="415"/>
      <c r="R4" s="25"/>
    </row>
    <row r="5" spans="1:18" s="14" customFormat="1" ht="51" customHeight="1" thickBot="1" x14ac:dyDescent="0.25">
      <c r="A5" s="409"/>
      <c r="B5" s="277" t="s">
        <v>101</v>
      </c>
      <c r="C5" s="278" t="s">
        <v>102</v>
      </c>
      <c r="D5" s="279" t="s">
        <v>103</v>
      </c>
      <c r="E5" s="275" t="s">
        <v>104</v>
      </c>
      <c r="F5" s="277" t="s">
        <v>101</v>
      </c>
      <c r="G5" s="278" t="s">
        <v>102</v>
      </c>
      <c r="H5" s="279" t="s">
        <v>103</v>
      </c>
      <c r="I5" s="292" t="s">
        <v>104</v>
      </c>
      <c r="J5" s="277" t="s">
        <v>101</v>
      </c>
      <c r="K5" s="278" t="s">
        <v>102</v>
      </c>
      <c r="L5" s="279" t="s">
        <v>103</v>
      </c>
      <c r="M5" s="292" t="s">
        <v>104</v>
      </c>
      <c r="N5" s="277" t="s">
        <v>101</v>
      </c>
      <c r="O5" s="278" t="s">
        <v>102</v>
      </c>
      <c r="P5" s="279" t="s">
        <v>103</v>
      </c>
      <c r="Q5" s="292" t="s">
        <v>104</v>
      </c>
      <c r="R5" s="25"/>
    </row>
    <row r="6" spans="1:18" s="14" customFormat="1" ht="33.75" customHeight="1" thickBot="1" x14ac:dyDescent="0.3">
      <c r="A6" s="103" t="s">
        <v>46</v>
      </c>
      <c r="B6" s="280">
        <f>B7+B14</f>
        <v>308184658</v>
      </c>
      <c r="C6" s="161">
        <f t="shared" ref="C6:D6" si="0">C7+C14</f>
        <v>378261097</v>
      </c>
      <c r="D6" s="161">
        <f t="shared" si="0"/>
        <v>255973491</v>
      </c>
      <c r="E6" s="223">
        <f>D6/C6*100</f>
        <v>67.671112104875007</v>
      </c>
      <c r="F6" s="280">
        <f>F7+F14</f>
        <v>0</v>
      </c>
      <c r="G6" s="161">
        <f>G7+G14</f>
        <v>3148484</v>
      </c>
      <c r="H6" s="161">
        <f>H7+H14</f>
        <v>3148484</v>
      </c>
      <c r="I6" s="293">
        <v>0</v>
      </c>
      <c r="J6" s="312">
        <f>J7+J14</f>
        <v>0</v>
      </c>
      <c r="K6" s="94">
        <f>K7+K14</f>
        <v>0</v>
      </c>
      <c r="L6" s="94">
        <f>L7+L14</f>
        <v>0</v>
      </c>
      <c r="M6" s="293">
        <v>0</v>
      </c>
      <c r="N6" s="318">
        <f>J6+F6+B6</f>
        <v>308184658</v>
      </c>
      <c r="O6" s="74">
        <f>K6+G6+C6</f>
        <v>381409581</v>
      </c>
      <c r="P6" s="74">
        <f>L6+H6+D6</f>
        <v>259121975</v>
      </c>
      <c r="Q6" s="293">
        <f>P6/O6*100</f>
        <v>67.937982659119413</v>
      </c>
      <c r="R6" s="25"/>
    </row>
    <row r="7" spans="1:18" s="14" customFormat="1" ht="33.75" customHeight="1" thickBot="1" x14ac:dyDescent="0.3">
      <c r="A7" s="101" t="s">
        <v>50</v>
      </c>
      <c r="B7" s="263">
        <f>B8+B10+B11+B12+B13+B9</f>
        <v>273578411</v>
      </c>
      <c r="C7" s="67">
        <f t="shared" ref="C7:D7" si="1">C8+C10+C11+C12+C13+C9</f>
        <v>333578411</v>
      </c>
      <c r="D7" s="67">
        <f t="shared" si="1"/>
        <v>206447021</v>
      </c>
      <c r="E7" s="104">
        <f t="shared" ref="E7:E39" si="2">D7/C7*100</f>
        <v>61.888603756194527</v>
      </c>
      <c r="F7" s="263">
        <f t="shared" ref="F7:L7" si="3">SUM(F8:F13)</f>
        <v>0</v>
      </c>
      <c r="G7" s="67">
        <f t="shared" si="3"/>
        <v>0</v>
      </c>
      <c r="H7" s="67">
        <f t="shared" si="3"/>
        <v>0</v>
      </c>
      <c r="I7" s="294">
        <f t="shared" si="3"/>
        <v>0</v>
      </c>
      <c r="J7" s="263">
        <f t="shared" si="3"/>
        <v>0</v>
      </c>
      <c r="K7" s="67">
        <f t="shared" si="3"/>
        <v>0</v>
      </c>
      <c r="L7" s="67">
        <f t="shared" si="3"/>
        <v>0</v>
      </c>
      <c r="M7" s="294">
        <v>0</v>
      </c>
      <c r="N7" s="263">
        <f t="shared" ref="N7:N39" si="4">J7+F7+B7</f>
        <v>273578411</v>
      </c>
      <c r="O7" s="67">
        <f t="shared" ref="O7:O39" si="5">K7+G7+C7</f>
        <v>333578411</v>
      </c>
      <c r="P7" s="67">
        <f t="shared" ref="P7:P39" si="6">L7+H7+D7</f>
        <v>206447021</v>
      </c>
      <c r="Q7" s="294">
        <f t="shared" ref="Q7:Q52" si="7">P7/O7*100</f>
        <v>61.888603756194527</v>
      </c>
      <c r="R7" s="25"/>
    </row>
    <row r="8" spans="1:18" s="14" customFormat="1" ht="48.75" customHeight="1" x14ac:dyDescent="0.25">
      <c r="A8" s="100" t="s">
        <v>47</v>
      </c>
      <c r="B8" s="281">
        <v>93884873</v>
      </c>
      <c r="C8" s="71">
        <v>93884873</v>
      </c>
      <c r="D8" s="70">
        <v>51743032</v>
      </c>
      <c r="E8" s="276">
        <f t="shared" si="2"/>
        <v>55.113279005021397</v>
      </c>
      <c r="F8" s="281"/>
      <c r="G8" s="71"/>
      <c r="H8" s="71"/>
      <c r="I8" s="295">
        <v>0</v>
      </c>
      <c r="J8" s="281"/>
      <c r="K8" s="71"/>
      <c r="L8" s="71"/>
      <c r="M8" s="295">
        <v>0</v>
      </c>
      <c r="N8" s="319">
        <f t="shared" si="4"/>
        <v>93884873</v>
      </c>
      <c r="O8" s="163">
        <f t="shared" si="5"/>
        <v>93884873</v>
      </c>
      <c r="P8" s="99">
        <f t="shared" si="6"/>
        <v>51743032</v>
      </c>
      <c r="Q8" s="295">
        <f t="shared" si="7"/>
        <v>55.113279005021397</v>
      </c>
      <c r="R8" s="25"/>
    </row>
    <row r="9" spans="1:18" s="14" customFormat="1" ht="48.75" customHeight="1" x14ac:dyDescent="0.25">
      <c r="A9" s="100" t="s">
        <v>135</v>
      </c>
      <c r="B9" s="281">
        <v>107813562</v>
      </c>
      <c r="C9" s="71">
        <v>107813562</v>
      </c>
      <c r="D9" s="70">
        <v>56924112</v>
      </c>
      <c r="E9" s="276">
        <f t="shared" si="2"/>
        <v>52.798656258106</v>
      </c>
      <c r="F9" s="281"/>
      <c r="G9" s="71"/>
      <c r="H9" s="71"/>
      <c r="I9" s="295">
        <v>0</v>
      </c>
      <c r="J9" s="281"/>
      <c r="K9" s="71"/>
      <c r="L9" s="71"/>
      <c r="M9" s="295">
        <v>0</v>
      </c>
      <c r="N9" s="319">
        <f t="shared" si="4"/>
        <v>107813562</v>
      </c>
      <c r="O9" s="163">
        <f t="shared" si="5"/>
        <v>107813562</v>
      </c>
      <c r="P9" s="99">
        <f t="shared" si="6"/>
        <v>56924112</v>
      </c>
      <c r="Q9" s="295">
        <f t="shared" si="7"/>
        <v>52.798656258106</v>
      </c>
      <c r="R9" s="25"/>
    </row>
    <row r="10" spans="1:18" s="14" customFormat="1" ht="46.5" customHeight="1" x14ac:dyDescent="0.25">
      <c r="A10" s="68" t="s">
        <v>48</v>
      </c>
      <c r="B10" s="281">
        <v>63685152</v>
      </c>
      <c r="C10" s="71">
        <v>63685152</v>
      </c>
      <c r="D10" s="70">
        <v>33518672</v>
      </c>
      <c r="E10" s="222">
        <f t="shared" si="2"/>
        <v>52.631847373152219</v>
      </c>
      <c r="F10" s="281"/>
      <c r="G10" s="71"/>
      <c r="H10" s="71"/>
      <c r="I10" s="225">
        <v>0</v>
      </c>
      <c r="J10" s="281"/>
      <c r="K10" s="71"/>
      <c r="L10" s="71"/>
      <c r="M10" s="225">
        <v>0</v>
      </c>
      <c r="N10" s="319">
        <f t="shared" si="4"/>
        <v>63685152</v>
      </c>
      <c r="O10" s="163">
        <f t="shared" si="5"/>
        <v>63685152</v>
      </c>
      <c r="P10" s="64">
        <f t="shared" si="6"/>
        <v>33518672</v>
      </c>
      <c r="Q10" s="295">
        <f t="shared" si="7"/>
        <v>52.631847373152219</v>
      </c>
      <c r="R10" s="25"/>
    </row>
    <row r="11" spans="1:18" s="14" customFormat="1" ht="40.5" customHeight="1" x14ac:dyDescent="0.25">
      <c r="A11" s="68" t="s">
        <v>49</v>
      </c>
      <c r="B11" s="282">
        <v>8194824</v>
      </c>
      <c r="C11" s="72">
        <v>8194824</v>
      </c>
      <c r="D11" s="283">
        <v>4261205</v>
      </c>
      <c r="E11" s="222">
        <f t="shared" si="2"/>
        <v>51.998737251709123</v>
      </c>
      <c r="F11" s="282"/>
      <c r="G11" s="72"/>
      <c r="H11" s="72"/>
      <c r="I11" s="225">
        <v>0</v>
      </c>
      <c r="J11" s="282"/>
      <c r="K11" s="72"/>
      <c r="L11" s="72"/>
      <c r="M11" s="225">
        <v>0</v>
      </c>
      <c r="N11" s="224">
        <f t="shared" si="4"/>
        <v>8194824</v>
      </c>
      <c r="O11" s="64">
        <f t="shared" si="5"/>
        <v>8194824</v>
      </c>
      <c r="P11" s="64">
        <f t="shared" si="6"/>
        <v>4261205</v>
      </c>
      <c r="Q11" s="295">
        <f t="shared" si="7"/>
        <v>51.998737251709123</v>
      </c>
      <c r="R11" s="25"/>
    </row>
    <row r="12" spans="1:18" s="14" customFormat="1" ht="43.5" x14ac:dyDescent="0.25">
      <c r="A12" s="68" t="s">
        <v>148</v>
      </c>
      <c r="B12" s="282">
        <v>0</v>
      </c>
      <c r="C12" s="72">
        <v>60000000</v>
      </c>
      <c r="D12" s="283">
        <v>60000000</v>
      </c>
      <c r="E12" s="222">
        <f t="shared" si="2"/>
        <v>100</v>
      </c>
      <c r="F12" s="282"/>
      <c r="G12" s="72"/>
      <c r="H12" s="72"/>
      <c r="I12" s="225">
        <v>0</v>
      </c>
      <c r="J12" s="282"/>
      <c r="K12" s="72"/>
      <c r="L12" s="72"/>
      <c r="M12" s="225">
        <v>0</v>
      </c>
      <c r="N12" s="224">
        <f t="shared" si="4"/>
        <v>0</v>
      </c>
      <c r="O12" s="64">
        <f t="shared" si="5"/>
        <v>60000000</v>
      </c>
      <c r="P12" s="64">
        <f t="shared" si="6"/>
        <v>60000000</v>
      </c>
      <c r="Q12" s="295">
        <v>0</v>
      </c>
      <c r="R12" s="25"/>
    </row>
    <row r="13" spans="1:18" s="14" customFormat="1" ht="29.25" x14ac:dyDescent="0.25">
      <c r="A13" s="68" t="s">
        <v>147</v>
      </c>
      <c r="B13" s="282"/>
      <c r="C13" s="72"/>
      <c r="D13" s="283">
        <v>0</v>
      </c>
      <c r="E13" s="222">
        <v>0</v>
      </c>
      <c r="F13" s="282"/>
      <c r="G13" s="72"/>
      <c r="H13" s="72"/>
      <c r="I13" s="225">
        <v>0</v>
      </c>
      <c r="J13" s="282"/>
      <c r="K13" s="72"/>
      <c r="L13" s="72"/>
      <c r="M13" s="225">
        <v>0</v>
      </c>
      <c r="N13" s="224">
        <f t="shared" si="4"/>
        <v>0</v>
      </c>
      <c r="O13" s="64">
        <f t="shared" si="5"/>
        <v>0</v>
      </c>
      <c r="P13" s="64">
        <f t="shared" si="6"/>
        <v>0</v>
      </c>
      <c r="Q13" s="295">
        <v>0</v>
      </c>
      <c r="R13" s="25"/>
    </row>
    <row r="14" spans="1:18" s="48" customFormat="1" ht="45.75" thickBot="1" x14ac:dyDescent="0.3">
      <c r="A14" s="208" t="s">
        <v>98</v>
      </c>
      <c r="B14" s="284">
        <v>34606247</v>
      </c>
      <c r="C14" s="209">
        <v>44682686</v>
      </c>
      <c r="D14" s="74">
        <v>49526470</v>
      </c>
      <c r="E14" s="223">
        <f t="shared" si="2"/>
        <v>110.84040471515073</v>
      </c>
      <c r="F14" s="284">
        <v>0</v>
      </c>
      <c r="G14" s="209">
        <v>3148484</v>
      </c>
      <c r="H14" s="209">
        <v>3148484</v>
      </c>
      <c r="I14" s="225">
        <v>100</v>
      </c>
      <c r="J14" s="284"/>
      <c r="K14" s="209">
        <v>0</v>
      </c>
      <c r="L14" s="209">
        <v>0</v>
      </c>
      <c r="M14" s="293">
        <v>0</v>
      </c>
      <c r="N14" s="318">
        <f t="shared" si="4"/>
        <v>34606247</v>
      </c>
      <c r="O14" s="74">
        <f t="shared" si="5"/>
        <v>47831170</v>
      </c>
      <c r="P14" s="74">
        <f t="shared" si="6"/>
        <v>52674954</v>
      </c>
      <c r="Q14" s="295">
        <f t="shared" si="7"/>
        <v>110.12683570148923</v>
      </c>
      <c r="R14" s="47"/>
    </row>
    <row r="15" spans="1:18" s="58" customFormat="1" ht="48.75" customHeight="1" thickBot="1" x14ac:dyDescent="0.3">
      <c r="A15" s="65" t="s">
        <v>51</v>
      </c>
      <c r="B15" s="263">
        <v>11340000</v>
      </c>
      <c r="C15" s="67">
        <v>11340000</v>
      </c>
      <c r="D15" s="67">
        <v>28025308</v>
      </c>
      <c r="E15" s="104">
        <f t="shared" si="2"/>
        <v>247.13675485008818</v>
      </c>
      <c r="F15" s="263">
        <f t="shared" ref="F15:L15" si="8">SUM(F16:F17)</f>
        <v>0</v>
      </c>
      <c r="G15" s="67">
        <f t="shared" si="8"/>
        <v>0</v>
      </c>
      <c r="H15" s="67">
        <f t="shared" si="8"/>
        <v>0</v>
      </c>
      <c r="I15" s="294">
        <v>0</v>
      </c>
      <c r="J15" s="263">
        <f t="shared" si="8"/>
        <v>0</v>
      </c>
      <c r="K15" s="67">
        <f t="shared" si="8"/>
        <v>0</v>
      </c>
      <c r="L15" s="67">
        <f t="shared" si="8"/>
        <v>0</v>
      </c>
      <c r="M15" s="294">
        <v>0</v>
      </c>
      <c r="N15" s="263">
        <f t="shared" si="4"/>
        <v>11340000</v>
      </c>
      <c r="O15" s="67">
        <f t="shared" si="5"/>
        <v>11340000</v>
      </c>
      <c r="P15" s="67">
        <f t="shared" si="6"/>
        <v>28025308</v>
      </c>
      <c r="Q15" s="294">
        <f t="shared" si="7"/>
        <v>247.13675485008818</v>
      </c>
      <c r="R15" s="57"/>
    </row>
    <row r="16" spans="1:18" s="14" customFormat="1" ht="58.5" customHeight="1" x14ac:dyDescent="0.25">
      <c r="A16" s="95" t="s">
        <v>81</v>
      </c>
      <c r="B16" s="285">
        <v>0</v>
      </c>
      <c r="C16" s="97">
        <v>0</v>
      </c>
      <c r="D16" s="97">
        <v>0</v>
      </c>
      <c r="E16" s="289">
        <v>0</v>
      </c>
      <c r="F16" s="296"/>
      <c r="G16" s="98"/>
      <c r="H16" s="98"/>
      <c r="I16" s="295">
        <v>0</v>
      </c>
      <c r="J16" s="296"/>
      <c r="K16" s="98"/>
      <c r="L16" s="98"/>
      <c r="M16" s="295">
        <v>0</v>
      </c>
      <c r="N16" s="320">
        <f t="shared" si="4"/>
        <v>0</v>
      </c>
      <c r="O16" s="321">
        <f t="shared" si="5"/>
        <v>0</v>
      </c>
      <c r="P16" s="321">
        <f t="shared" si="6"/>
        <v>0</v>
      </c>
      <c r="Q16" s="322">
        <v>0</v>
      </c>
      <c r="R16" s="25"/>
    </row>
    <row r="17" spans="1:18" s="14" customFormat="1" ht="48.75" customHeight="1" thickBot="1" x14ac:dyDescent="0.3">
      <c r="A17" s="75" t="s">
        <v>52</v>
      </c>
      <c r="B17" s="286">
        <v>11340000</v>
      </c>
      <c r="C17" s="77">
        <v>11340000</v>
      </c>
      <c r="D17" s="77">
        <v>28025308</v>
      </c>
      <c r="E17" s="66">
        <f t="shared" si="2"/>
        <v>247.13675485008818</v>
      </c>
      <c r="F17" s="297"/>
      <c r="G17" s="298"/>
      <c r="H17" s="298"/>
      <c r="I17" s="228">
        <v>0</v>
      </c>
      <c r="J17" s="297"/>
      <c r="K17" s="298"/>
      <c r="L17" s="298"/>
      <c r="M17" s="228">
        <v>0</v>
      </c>
      <c r="N17" s="318">
        <f t="shared" si="4"/>
        <v>11340000</v>
      </c>
      <c r="O17" s="74">
        <f t="shared" si="5"/>
        <v>11340000</v>
      </c>
      <c r="P17" s="74">
        <f t="shared" si="6"/>
        <v>28025308</v>
      </c>
      <c r="Q17" s="293">
        <f t="shared" si="7"/>
        <v>247.13675485008818</v>
      </c>
      <c r="R17" s="25"/>
    </row>
    <row r="18" spans="1:18" s="48" customFormat="1" ht="15.75" thickBot="1" x14ac:dyDescent="0.3">
      <c r="A18" s="103" t="s">
        <v>38</v>
      </c>
      <c r="B18" s="287">
        <f>B19+B20+B24</f>
        <v>93500000</v>
      </c>
      <c r="C18" s="288">
        <f t="shared" ref="C18" si="9">C19+C20+C24</f>
        <v>94878595</v>
      </c>
      <c r="D18" s="288">
        <f>D19+D20+D24</f>
        <v>68322683</v>
      </c>
      <c r="E18" s="104">
        <f t="shared" si="2"/>
        <v>72.010639491446938</v>
      </c>
      <c r="F18" s="221">
        <f>F19+F20+F24</f>
        <v>0</v>
      </c>
      <c r="G18" s="102">
        <f>G19+G20+G24</f>
        <v>0</v>
      </c>
      <c r="H18" s="102">
        <f>H19+H20+H24</f>
        <v>0</v>
      </c>
      <c r="I18" s="294">
        <v>0</v>
      </c>
      <c r="J18" s="221">
        <f>J19+J20+J24</f>
        <v>0</v>
      </c>
      <c r="K18" s="102">
        <f>K19+K20+K24</f>
        <v>0</v>
      </c>
      <c r="L18" s="102">
        <f>L19+L20+L24</f>
        <v>0</v>
      </c>
      <c r="M18" s="294">
        <v>0</v>
      </c>
      <c r="N18" s="263">
        <f t="shared" si="4"/>
        <v>93500000</v>
      </c>
      <c r="O18" s="67">
        <f t="shared" si="5"/>
        <v>94878595</v>
      </c>
      <c r="P18" s="67">
        <f t="shared" si="6"/>
        <v>68322683</v>
      </c>
      <c r="Q18" s="294">
        <f t="shared" si="7"/>
        <v>72.010639491446938</v>
      </c>
      <c r="R18" s="47"/>
    </row>
    <row r="19" spans="1:18" s="56" customFormat="1" ht="15" x14ac:dyDescent="0.25">
      <c r="A19" s="211" t="s">
        <v>152</v>
      </c>
      <c r="B19" s="215">
        <v>15000000</v>
      </c>
      <c r="C19" s="213">
        <v>15000000</v>
      </c>
      <c r="D19" s="213">
        <v>9580987</v>
      </c>
      <c r="E19" s="276">
        <f t="shared" si="2"/>
        <v>63.873246666666674</v>
      </c>
      <c r="F19" s="299"/>
      <c r="G19" s="220"/>
      <c r="H19" s="220"/>
      <c r="I19" s="225">
        <v>0</v>
      </c>
      <c r="J19" s="299"/>
      <c r="K19" s="220"/>
      <c r="L19" s="220"/>
      <c r="M19" s="225">
        <v>0</v>
      </c>
      <c r="N19" s="224">
        <f t="shared" si="4"/>
        <v>15000000</v>
      </c>
      <c r="O19" s="64">
        <f t="shared" si="5"/>
        <v>15000000</v>
      </c>
      <c r="P19" s="64">
        <f t="shared" si="6"/>
        <v>9580987</v>
      </c>
      <c r="Q19" s="64">
        <f t="shared" si="7"/>
        <v>63.873246666666674</v>
      </c>
      <c r="R19" s="55"/>
    </row>
    <row r="20" spans="1:18" s="56" customFormat="1" ht="29.25" x14ac:dyDescent="0.25">
      <c r="A20" s="211" t="s">
        <v>40</v>
      </c>
      <c r="B20" s="216">
        <f>B21+B22+B23</f>
        <v>71500000</v>
      </c>
      <c r="C20" s="216">
        <f t="shared" ref="C20:D20" si="10">C21+C22+C23</f>
        <v>72878595</v>
      </c>
      <c r="D20" s="216">
        <f t="shared" si="10"/>
        <v>53883596</v>
      </c>
      <c r="E20" s="222">
        <f t="shared" si="2"/>
        <v>73.936107028407989</v>
      </c>
      <c r="F20" s="216">
        <f>F21+F22+F23</f>
        <v>0</v>
      </c>
      <c r="G20" s="79">
        <f>G21+G22+G23</f>
        <v>0</v>
      </c>
      <c r="H20" s="79">
        <f>H21+H22+H23</f>
        <v>0</v>
      </c>
      <c r="I20" s="225">
        <v>0</v>
      </c>
      <c r="J20" s="216">
        <f>J21+J22+J23</f>
        <v>0</v>
      </c>
      <c r="K20" s="79">
        <f>K21+K22+K23</f>
        <v>0</v>
      </c>
      <c r="L20" s="79">
        <f>L21+L22+L23</f>
        <v>0</v>
      </c>
      <c r="M20" s="225">
        <v>0</v>
      </c>
      <c r="N20" s="224">
        <f t="shared" si="4"/>
        <v>71500000</v>
      </c>
      <c r="O20" s="64">
        <f t="shared" si="5"/>
        <v>72878595</v>
      </c>
      <c r="P20" s="64">
        <f t="shared" si="6"/>
        <v>53883596</v>
      </c>
      <c r="Q20" s="225">
        <f t="shared" si="7"/>
        <v>73.936107028407989</v>
      </c>
      <c r="R20" s="55"/>
    </row>
    <row r="21" spans="1:18" s="56" customFormat="1" ht="57.75" x14ac:dyDescent="0.25">
      <c r="A21" s="212" t="s">
        <v>41</v>
      </c>
      <c r="B21" s="216">
        <v>70000000</v>
      </c>
      <c r="C21" s="79">
        <v>71378595</v>
      </c>
      <c r="D21" s="79">
        <v>52356896</v>
      </c>
      <c r="E21" s="222">
        <f t="shared" si="2"/>
        <v>73.350975877292072</v>
      </c>
      <c r="F21" s="300"/>
      <c r="G21" s="80"/>
      <c r="H21" s="80"/>
      <c r="I21" s="225">
        <v>0</v>
      </c>
      <c r="J21" s="300"/>
      <c r="K21" s="80"/>
      <c r="L21" s="80"/>
      <c r="M21" s="225">
        <v>0</v>
      </c>
      <c r="N21" s="224">
        <f t="shared" si="4"/>
        <v>70000000</v>
      </c>
      <c r="O21" s="64">
        <f t="shared" si="5"/>
        <v>71378595</v>
      </c>
      <c r="P21" s="64">
        <f t="shared" si="6"/>
        <v>52356896</v>
      </c>
      <c r="Q21" s="225">
        <f t="shared" si="7"/>
        <v>73.350975877292072</v>
      </c>
      <c r="R21" s="55"/>
    </row>
    <row r="22" spans="1:18" s="14" customFormat="1" ht="24.75" hidden="1" customHeight="1" x14ac:dyDescent="0.25">
      <c r="A22" s="212" t="s">
        <v>42</v>
      </c>
      <c r="B22" s="217">
        <v>0</v>
      </c>
      <c r="C22" s="214">
        <v>0</v>
      </c>
      <c r="D22" s="214">
        <v>0</v>
      </c>
      <c r="E22" s="222"/>
      <c r="F22" s="301"/>
      <c r="G22" s="81"/>
      <c r="H22" s="81"/>
      <c r="I22" s="225">
        <v>0</v>
      </c>
      <c r="J22" s="301"/>
      <c r="K22" s="81"/>
      <c r="L22" s="81"/>
      <c r="M22" s="225">
        <v>0</v>
      </c>
      <c r="N22" s="224">
        <f t="shared" si="4"/>
        <v>0</v>
      </c>
      <c r="O22" s="64">
        <f t="shared" si="5"/>
        <v>0</v>
      </c>
      <c r="P22" s="64">
        <f t="shared" si="6"/>
        <v>0</v>
      </c>
      <c r="Q22" s="225" t="e">
        <f t="shared" si="7"/>
        <v>#DIV/0!</v>
      </c>
      <c r="R22" s="25"/>
    </row>
    <row r="23" spans="1:18" s="14" customFormat="1" ht="47.25" customHeight="1" x14ac:dyDescent="0.25">
      <c r="A23" s="212" t="s">
        <v>136</v>
      </c>
      <c r="B23" s="217">
        <v>1500000</v>
      </c>
      <c r="C23" s="214">
        <v>1500000</v>
      </c>
      <c r="D23" s="214">
        <v>1526700</v>
      </c>
      <c r="E23" s="222">
        <f t="shared" si="2"/>
        <v>101.78</v>
      </c>
      <c r="F23" s="301"/>
      <c r="G23" s="81"/>
      <c r="H23" s="81"/>
      <c r="I23" s="225">
        <v>0</v>
      </c>
      <c r="J23" s="301"/>
      <c r="K23" s="81"/>
      <c r="L23" s="81"/>
      <c r="M23" s="225">
        <v>0</v>
      </c>
      <c r="N23" s="224">
        <f t="shared" si="4"/>
        <v>1500000</v>
      </c>
      <c r="O23" s="64">
        <f t="shared" si="5"/>
        <v>1500000</v>
      </c>
      <c r="P23" s="64">
        <f t="shared" si="6"/>
        <v>1526700</v>
      </c>
      <c r="Q23" s="225">
        <f t="shared" si="7"/>
        <v>101.78</v>
      </c>
      <c r="R23" s="25"/>
    </row>
    <row r="24" spans="1:18" s="56" customFormat="1" ht="42.75" customHeight="1" thickBot="1" x14ac:dyDescent="0.3">
      <c r="A24" s="260" t="s">
        <v>153</v>
      </c>
      <c r="B24" s="218">
        <v>7000000</v>
      </c>
      <c r="C24" s="219">
        <v>7000000</v>
      </c>
      <c r="D24" s="219">
        <v>4858100</v>
      </c>
      <c r="E24" s="290">
        <f t="shared" si="2"/>
        <v>69.401428571428568</v>
      </c>
      <c r="F24" s="302"/>
      <c r="G24" s="73"/>
      <c r="H24" s="73"/>
      <c r="I24" s="228">
        <v>0</v>
      </c>
      <c r="J24" s="300"/>
      <c r="K24" s="80"/>
      <c r="L24" s="80"/>
      <c r="M24" s="228">
        <v>0</v>
      </c>
      <c r="N24" s="226">
        <f t="shared" si="4"/>
        <v>7000000</v>
      </c>
      <c r="O24" s="227">
        <f t="shared" si="5"/>
        <v>7000000</v>
      </c>
      <c r="P24" s="227">
        <f t="shared" si="6"/>
        <v>4858100</v>
      </c>
      <c r="Q24" s="293">
        <f t="shared" si="7"/>
        <v>69.401428571428568</v>
      </c>
      <c r="R24" s="55"/>
    </row>
    <row r="25" spans="1:18" s="14" customFormat="1" ht="15.75" thickBot="1" x14ac:dyDescent="0.3">
      <c r="A25" s="210" t="s">
        <v>44</v>
      </c>
      <c r="B25" s="28">
        <f>SUM(B26:B33)</f>
        <v>16243719</v>
      </c>
      <c r="C25" s="28">
        <f t="shared" ref="C25:F25" si="11">SUM(C26:C33)</f>
        <v>16243719</v>
      </c>
      <c r="D25" s="155">
        <f t="shared" si="11"/>
        <v>9835274</v>
      </c>
      <c r="E25" s="104">
        <f t="shared" si="2"/>
        <v>60.54816634047905</v>
      </c>
      <c r="F25" s="155">
        <f t="shared" si="11"/>
        <v>38497700</v>
      </c>
      <c r="G25" s="107">
        <f t="shared" ref="G25" si="12">SUM(G26:G33)</f>
        <v>38497700</v>
      </c>
      <c r="H25" s="107">
        <f t="shared" ref="H25" si="13">SUM(H26:H33)</f>
        <v>13845498</v>
      </c>
      <c r="I25" s="294">
        <f>H25/G25*100</f>
        <v>35.964480994968525</v>
      </c>
      <c r="J25" s="263">
        <f>SUM(J26:J33)</f>
        <v>0</v>
      </c>
      <c r="K25" s="67">
        <f t="shared" ref="K25:L25" si="14">SUM(K26:K33)</f>
        <v>0</v>
      </c>
      <c r="L25" s="67">
        <f t="shared" si="14"/>
        <v>220</v>
      </c>
      <c r="M25" s="294">
        <v>0</v>
      </c>
      <c r="N25" s="263">
        <f t="shared" si="4"/>
        <v>54741419</v>
      </c>
      <c r="O25" s="67">
        <f t="shared" si="5"/>
        <v>54741419</v>
      </c>
      <c r="P25" s="67">
        <f t="shared" si="6"/>
        <v>23680992</v>
      </c>
      <c r="Q25" s="294">
        <f t="shared" si="7"/>
        <v>43.25973354837587</v>
      </c>
      <c r="R25" s="25"/>
    </row>
    <row r="26" spans="1:18" s="14" customFormat="1" ht="29.25" customHeight="1" x14ac:dyDescent="0.25">
      <c r="A26" s="100" t="s">
        <v>137</v>
      </c>
      <c r="B26" s="151">
        <v>5937968</v>
      </c>
      <c r="C26" s="71">
        <v>5937968</v>
      </c>
      <c r="D26" s="69">
        <v>1855310</v>
      </c>
      <c r="E26" s="276">
        <f t="shared" ref="E26:E32" si="15">D26/C26*100</f>
        <v>31.244863562754126</v>
      </c>
      <c r="F26" s="281">
        <v>6610000</v>
      </c>
      <c r="G26" s="71">
        <v>6610000</v>
      </c>
      <c r="H26" s="71">
        <v>3038364</v>
      </c>
      <c r="I26" s="295">
        <f t="shared" ref="I26" si="16">H26/G26*100</f>
        <v>45.966172465960668</v>
      </c>
      <c r="J26" s="281"/>
      <c r="K26" s="71"/>
      <c r="L26" s="71"/>
      <c r="M26" s="295">
        <v>0</v>
      </c>
      <c r="N26" s="319">
        <f t="shared" ref="N26:N33" si="17">J26+F26+B26</f>
        <v>12547968</v>
      </c>
      <c r="O26" s="163">
        <f t="shared" ref="O26:O33" si="18">K26+G26+C26</f>
        <v>12547968</v>
      </c>
      <c r="P26" s="99">
        <f t="shared" ref="P26:P33" si="19">L26+H26+D26</f>
        <v>4893674</v>
      </c>
      <c r="Q26" s="295">
        <f t="shared" ref="Q26:Q27" si="20">P26/O26*100</f>
        <v>38.999732865114098</v>
      </c>
      <c r="R26" s="25"/>
    </row>
    <row r="27" spans="1:18" s="14" customFormat="1" ht="36.75" customHeight="1" x14ac:dyDescent="0.25">
      <c r="A27" s="100" t="s">
        <v>138</v>
      </c>
      <c r="B27" s="151">
        <v>3000000</v>
      </c>
      <c r="C27" s="71">
        <v>3000000</v>
      </c>
      <c r="D27" s="69">
        <v>3014766</v>
      </c>
      <c r="E27" s="276">
        <f t="shared" si="15"/>
        <v>100.49220000000001</v>
      </c>
      <c r="F27" s="281"/>
      <c r="G27" s="71"/>
      <c r="H27" s="71"/>
      <c r="I27" s="295">
        <v>0</v>
      </c>
      <c r="J27" s="281"/>
      <c r="K27" s="71"/>
      <c r="L27" s="71"/>
      <c r="M27" s="295">
        <v>0</v>
      </c>
      <c r="N27" s="319">
        <f t="shared" si="17"/>
        <v>3000000</v>
      </c>
      <c r="O27" s="163">
        <f t="shared" si="18"/>
        <v>3000000</v>
      </c>
      <c r="P27" s="99">
        <f t="shared" si="19"/>
        <v>3014766</v>
      </c>
      <c r="Q27" s="295">
        <f t="shared" si="20"/>
        <v>100.49220000000001</v>
      </c>
      <c r="R27" s="25"/>
    </row>
    <row r="28" spans="1:18" s="14" customFormat="1" ht="27" customHeight="1" x14ac:dyDescent="0.25">
      <c r="A28" s="68" t="s">
        <v>139</v>
      </c>
      <c r="B28" s="151">
        <v>1600000</v>
      </c>
      <c r="C28" s="71">
        <v>1600000</v>
      </c>
      <c r="D28" s="69">
        <v>0</v>
      </c>
      <c r="E28" s="222">
        <f t="shared" si="15"/>
        <v>0</v>
      </c>
      <c r="F28" s="281"/>
      <c r="G28" s="71"/>
      <c r="H28" s="71"/>
      <c r="I28" s="295">
        <v>0</v>
      </c>
      <c r="J28" s="281"/>
      <c r="K28" s="71"/>
      <c r="L28" s="71"/>
      <c r="M28" s="225">
        <v>0</v>
      </c>
      <c r="N28" s="323">
        <f t="shared" si="17"/>
        <v>1600000</v>
      </c>
      <c r="O28" s="324">
        <f t="shared" si="18"/>
        <v>1600000</v>
      </c>
      <c r="P28" s="64">
        <f t="shared" si="19"/>
        <v>0</v>
      </c>
      <c r="Q28" s="225">
        <f t="shared" ref="Q28:Q30" si="21">P28/O28*100</f>
        <v>0</v>
      </c>
      <c r="R28" s="25"/>
    </row>
    <row r="29" spans="1:18" s="14" customFormat="1" ht="27" customHeight="1" x14ac:dyDescent="0.25">
      <c r="A29" s="68" t="s">
        <v>140</v>
      </c>
      <c r="B29" s="152">
        <v>0</v>
      </c>
      <c r="C29" s="72">
        <v>0</v>
      </c>
      <c r="D29" s="291">
        <v>0</v>
      </c>
      <c r="E29" s="222">
        <v>0</v>
      </c>
      <c r="F29" s="282">
        <v>16900000</v>
      </c>
      <c r="G29" s="72">
        <v>16900000</v>
      </c>
      <c r="H29" s="72">
        <v>6991605</v>
      </c>
      <c r="I29" s="295">
        <f t="shared" ref="I29:I30" si="22">H29/G29*100</f>
        <v>41.37044378698225</v>
      </c>
      <c r="J29" s="282"/>
      <c r="K29" s="72"/>
      <c r="L29" s="72"/>
      <c r="M29" s="225">
        <v>0</v>
      </c>
      <c r="N29" s="319">
        <f t="shared" si="17"/>
        <v>16900000</v>
      </c>
      <c r="O29" s="163">
        <f t="shared" si="18"/>
        <v>16900000</v>
      </c>
      <c r="P29" s="99">
        <f t="shared" si="19"/>
        <v>6991605</v>
      </c>
      <c r="Q29" s="225">
        <f t="shared" si="21"/>
        <v>41.37044378698225</v>
      </c>
      <c r="R29" s="25"/>
    </row>
    <row r="30" spans="1:18" s="14" customFormat="1" ht="29.25" x14ac:dyDescent="0.25">
      <c r="A30" s="68" t="s">
        <v>141</v>
      </c>
      <c r="B30" s="152">
        <v>1705751</v>
      </c>
      <c r="C30" s="72">
        <v>1705751</v>
      </c>
      <c r="D30" s="291">
        <v>823006</v>
      </c>
      <c r="E30" s="222">
        <f t="shared" si="15"/>
        <v>48.248894475219416</v>
      </c>
      <c r="F30" s="282">
        <v>6347700</v>
      </c>
      <c r="G30" s="72">
        <v>6347700</v>
      </c>
      <c r="H30" s="72">
        <v>2708123</v>
      </c>
      <c r="I30" s="295">
        <f t="shared" si="22"/>
        <v>42.663059060762166</v>
      </c>
      <c r="J30" s="282"/>
      <c r="K30" s="72"/>
      <c r="L30" s="72"/>
      <c r="M30" s="225">
        <v>0</v>
      </c>
      <c r="N30" s="319">
        <f t="shared" si="17"/>
        <v>8053451</v>
      </c>
      <c r="O30" s="163">
        <f t="shared" si="18"/>
        <v>8053451</v>
      </c>
      <c r="P30" s="99">
        <f t="shared" si="19"/>
        <v>3531129</v>
      </c>
      <c r="Q30" s="225">
        <f t="shared" si="21"/>
        <v>43.846159863641063</v>
      </c>
      <c r="R30" s="25"/>
    </row>
    <row r="31" spans="1:18" s="14" customFormat="1" ht="29.25" customHeight="1" x14ac:dyDescent="0.25">
      <c r="A31" s="68" t="s">
        <v>146</v>
      </c>
      <c r="B31" s="152"/>
      <c r="C31" s="72"/>
      <c r="D31" s="291"/>
      <c r="E31" s="222"/>
      <c r="F31" s="282">
        <v>8640000</v>
      </c>
      <c r="G31" s="72">
        <v>8640000</v>
      </c>
      <c r="H31" s="72">
        <v>964000</v>
      </c>
      <c r="I31" s="295">
        <v>0</v>
      </c>
      <c r="J31" s="282"/>
      <c r="K31" s="72"/>
      <c r="L31" s="72"/>
      <c r="M31" s="225">
        <v>0</v>
      </c>
      <c r="N31" s="319"/>
      <c r="O31" s="163"/>
      <c r="P31" s="99"/>
      <c r="Q31" s="225"/>
      <c r="R31" s="25"/>
    </row>
    <row r="32" spans="1:18" s="14" customFormat="1" ht="29.25" x14ac:dyDescent="0.25">
      <c r="A32" s="68" t="s">
        <v>142</v>
      </c>
      <c r="B32" s="152">
        <v>4000000</v>
      </c>
      <c r="C32" s="72">
        <v>4000000</v>
      </c>
      <c r="D32" s="291">
        <v>2977175</v>
      </c>
      <c r="E32" s="222">
        <f t="shared" si="15"/>
        <v>74.429374999999993</v>
      </c>
      <c r="F32" s="282"/>
      <c r="G32" s="72"/>
      <c r="H32" s="72">
        <v>678</v>
      </c>
      <c r="I32" s="225">
        <v>0</v>
      </c>
      <c r="J32" s="282"/>
      <c r="K32" s="72"/>
      <c r="L32" s="72">
        <v>218</v>
      </c>
      <c r="M32" s="225">
        <v>0</v>
      </c>
      <c r="N32" s="319">
        <f t="shared" si="17"/>
        <v>4000000</v>
      </c>
      <c r="O32" s="163">
        <f t="shared" si="18"/>
        <v>4000000</v>
      </c>
      <c r="P32" s="99">
        <f t="shared" si="19"/>
        <v>2978071</v>
      </c>
      <c r="Q32" s="225">
        <v>0</v>
      </c>
      <c r="R32" s="25"/>
    </row>
    <row r="33" spans="1:20" s="14" customFormat="1" ht="30" thickBot="1" x14ac:dyDescent="0.3">
      <c r="A33" s="75" t="s">
        <v>143</v>
      </c>
      <c r="B33" s="153">
        <v>0</v>
      </c>
      <c r="C33" s="78">
        <v>0</v>
      </c>
      <c r="D33" s="76">
        <v>1165017</v>
      </c>
      <c r="E33" s="223">
        <v>0</v>
      </c>
      <c r="F33" s="303"/>
      <c r="G33" s="78"/>
      <c r="H33" s="78">
        <v>142728</v>
      </c>
      <c r="I33" s="295">
        <v>0</v>
      </c>
      <c r="J33" s="303"/>
      <c r="K33" s="78"/>
      <c r="L33" s="78">
        <v>2</v>
      </c>
      <c r="M33" s="293">
        <v>0</v>
      </c>
      <c r="N33" s="319">
        <f t="shared" si="17"/>
        <v>0</v>
      </c>
      <c r="O33" s="163">
        <f t="shared" si="18"/>
        <v>0</v>
      </c>
      <c r="P33" s="99">
        <f t="shared" si="19"/>
        <v>1307747</v>
      </c>
      <c r="Q33" s="293">
        <v>0</v>
      </c>
      <c r="R33" s="25"/>
    </row>
    <row r="34" spans="1:20" ht="15.75" thickBot="1" x14ac:dyDescent="0.3">
      <c r="A34" s="65" t="s">
        <v>45</v>
      </c>
      <c r="B34" s="104">
        <v>0</v>
      </c>
      <c r="C34" s="105">
        <v>0</v>
      </c>
      <c r="D34" s="263">
        <v>0</v>
      </c>
      <c r="E34" s="222">
        <v>0</v>
      </c>
      <c r="F34" s="155">
        <v>0</v>
      </c>
      <c r="G34" s="107">
        <f>SUM(G36:G37)</f>
        <v>0</v>
      </c>
      <c r="H34" s="107">
        <v>0</v>
      </c>
      <c r="I34" s="294">
        <v>0</v>
      </c>
      <c r="J34" s="155">
        <f>SUM(J36:J37)</f>
        <v>0</v>
      </c>
      <c r="K34" s="107">
        <v>0</v>
      </c>
      <c r="L34" s="107">
        <v>0</v>
      </c>
      <c r="M34" s="294">
        <v>0</v>
      </c>
      <c r="N34" s="263">
        <f t="shared" si="4"/>
        <v>0</v>
      </c>
      <c r="O34" s="67">
        <f t="shared" si="5"/>
        <v>0</v>
      </c>
      <c r="P34" s="67">
        <f t="shared" si="6"/>
        <v>0</v>
      </c>
      <c r="Q34" s="228">
        <v>0</v>
      </c>
    </row>
    <row r="35" spans="1:20" ht="32.25" customHeight="1" thickBot="1" x14ac:dyDescent="0.3">
      <c r="A35" s="159" t="s">
        <v>62</v>
      </c>
      <c r="B35" s="160">
        <v>0</v>
      </c>
      <c r="C35" s="161">
        <v>0</v>
      </c>
      <c r="D35" s="161">
        <v>0</v>
      </c>
      <c r="E35" s="66">
        <v>0</v>
      </c>
      <c r="F35" s="304">
        <v>0</v>
      </c>
      <c r="G35" s="162">
        <v>0</v>
      </c>
      <c r="H35" s="162">
        <v>0</v>
      </c>
      <c r="I35" s="294">
        <v>0</v>
      </c>
      <c r="J35" s="304"/>
      <c r="K35" s="162"/>
      <c r="L35" s="162"/>
      <c r="M35" s="305">
        <v>0</v>
      </c>
      <c r="N35" s="280">
        <f t="shared" si="4"/>
        <v>0</v>
      </c>
      <c r="O35" s="161">
        <f t="shared" si="5"/>
        <v>0</v>
      </c>
      <c r="P35" s="161">
        <f t="shared" si="6"/>
        <v>0</v>
      </c>
      <c r="Q35" s="305">
        <v>0</v>
      </c>
    </row>
    <row r="36" spans="1:20" s="14" customFormat="1" ht="30.75" thickBot="1" x14ac:dyDescent="0.3">
      <c r="A36" s="65" t="s">
        <v>53</v>
      </c>
      <c r="B36" s="82">
        <f>SUM(B37:B38)</f>
        <v>0</v>
      </c>
      <c r="C36" s="67">
        <f>SUM(C37:C38)</f>
        <v>0</v>
      </c>
      <c r="D36" s="67">
        <v>0</v>
      </c>
      <c r="E36" s="104">
        <v>0</v>
      </c>
      <c r="F36" s="263">
        <f>SUM(F37:F38)</f>
        <v>0</v>
      </c>
      <c r="G36" s="67">
        <f>SUM(G37)</f>
        <v>0</v>
      </c>
      <c r="H36" s="67">
        <f>SUM(H37)</f>
        <v>0</v>
      </c>
      <c r="I36" s="294">
        <v>0</v>
      </c>
      <c r="J36" s="263">
        <f>SUM(J37)</f>
        <v>0</v>
      </c>
      <c r="K36" s="67">
        <v>0</v>
      </c>
      <c r="L36" s="67">
        <v>0</v>
      </c>
      <c r="M36" s="294">
        <v>0</v>
      </c>
      <c r="N36" s="263">
        <f t="shared" si="4"/>
        <v>0</v>
      </c>
      <c r="O36" s="67">
        <f t="shared" si="5"/>
        <v>0</v>
      </c>
      <c r="P36" s="67">
        <f t="shared" si="6"/>
        <v>0</v>
      </c>
      <c r="Q36" s="294">
        <v>0</v>
      </c>
      <c r="R36" s="25"/>
    </row>
    <row r="37" spans="1:20" s="14" customFormat="1" ht="57.75" hidden="1" x14ac:dyDescent="0.25">
      <c r="A37" s="100" t="s">
        <v>113</v>
      </c>
      <c r="B37" s="69"/>
      <c r="C37" s="70"/>
      <c r="D37" s="70"/>
      <c r="E37" s="276"/>
      <c r="F37" s="281"/>
      <c r="G37" s="71"/>
      <c r="H37" s="71"/>
      <c r="I37" s="295"/>
      <c r="J37" s="281"/>
      <c r="K37" s="71"/>
      <c r="L37" s="71"/>
      <c r="M37" s="295"/>
      <c r="N37" s="325">
        <f t="shared" si="4"/>
        <v>0</v>
      </c>
      <c r="O37" s="99">
        <f t="shared" si="5"/>
        <v>0</v>
      </c>
      <c r="P37" s="99">
        <f t="shared" si="6"/>
        <v>0</v>
      </c>
      <c r="Q37" s="295"/>
      <c r="R37" s="25"/>
    </row>
    <row r="38" spans="1:20" s="14" customFormat="1" ht="30" hidden="1" thickBot="1" x14ac:dyDescent="0.3">
      <c r="A38" s="108" t="s">
        <v>114</v>
      </c>
      <c r="B38" s="96"/>
      <c r="C38" s="97"/>
      <c r="D38" s="97"/>
      <c r="E38" s="276"/>
      <c r="F38" s="296"/>
      <c r="G38" s="98"/>
      <c r="H38" s="98"/>
      <c r="I38" s="305"/>
      <c r="J38" s="296"/>
      <c r="K38" s="98"/>
      <c r="L38" s="98"/>
      <c r="M38" s="305"/>
      <c r="N38" s="325">
        <f t="shared" si="4"/>
        <v>0</v>
      </c>
      <c r="O38" s="99">
        <f t="shared" si="5"/>
        <v>0</v>
      </c>
      <c r="P38" s="161">
        <f t="shared" si="6"/>
        <v>0</v>
      </c>
      <c r="Q38" s="295"/>
      <c r="R38" s="25"/>
    </row>
    <row r="39" spans="1:20" ht="30.75" thickBot="1" x14ac:dyDescent="0.3">
      <c r="A39" s="106" t="s">
        <v>63</v>
      </c>
      <c r="B39" s="155">
        <f>B6+B15+B18+B36+B35+B25+B34</f>
        <v>429268377</v>
      </c>
      <c r="C39" s="107">
        <f>C6+C15+C18+C36+C35+C25+C34</f>
        <v>500723411</v>
      </c>
      <c r="D39" s="107">
        <f>D6+D15+D18+D36+D35+D25+D34</f>
        <v>362156756</v>
      </c>
      <c r="E39" s="104">
        <f t="shared" si="2"/>
        <v>72.326707328649348</v>
      </c>
      <c r="F39" s="155">
        <f>F6+F15+F18+F36+F35+F25+F34</f>
        <v>38497700</v>
      </c>
      <c r="G39" s="107">
        <f>G6+G15+G18+G36+G35+G25+G34</f>
        <v>41646184</v>
      </c>
      <c r="H39" s="107">
        <f>H6+H15+H18+H36+H35+H25+H34</f>
        <v>16993982</v>
      </c>
      <c r="I39" s="294">
        <f>H39/G39*100</f>
        <v>40.805616188028175</v>
      </c>
      <c r="J39" s="155">
        <f>J6+J15+J18+J36+J35+J25+J34</f>
        <v>0</v>
      </c>
      <c r="K39" s="107">
        <f>K6+K15+K18+K36+K35+K25+K34</f>
        <v>0</v>
      </c>
      <c r="L39" s="107">
        <f>L6+L15+L18+L36+L35+L25+L34</f>
        <v>220</v>
      </c>
      <c r="M39" s="294">
        <v>0</v>
      </c>
      <c r="N39" s="263">
        <f t="shared" si="4"/>
        <v>467766077</v>
      </c>
      <c r="O39" s="67">
        <f t="shared" si="5"/>
        <v>542369595</v>
      </c>
      <c r="P39" s="67">
        <f t="shared" si="6"/>
        <v>379150958</v>
      </c>
      <c r="Q39" s="294">
        <f t="shared" si="7"/>
        <v>69.906381459307283</v>
      </c>
      <c r="R39" s="49"/>
    </row>
    <row r="40" spans="1:20" ht="15.75" thickBot="1" x14ac:dyDescent="0.3">
      <c r="A40" s="402" t="s">
        <v>61</v>
      </c>
      <c r="B40" s="403"/>
      <c r="C40" s="403"/>
      <c r="D40" s="403"/>
      <c r="E40" s="403"/>
      <c r="F40" s="403"/>
      <c r="G40" s="403"/>
      <c r="H40" s="403"/>
      <c r="I40" s="403"/>
      <c r="J40" s="403"/>
      <c r="K40" s="403"/>
      <c r="L40" s="403"/>
      <c r="M40" s="403"/>
      <c r="N40" s="403"/>
      <c r="O40" s="403"/>
      <c r="P40" s="403"/>
      <c r="Q40" s="404"/>
      <c r="R40" s="49"/>
    </row>
    <row r="41" spans="1:20" ht="15.75" thickBot="1" x14ac:dyDescent="0.3">
      <c r="A41" s="158" t="s">
        <v>60</v>
      </c>
      <c r="B41" s="28">
        <f>B42</f>
        <v>142250495</v>
      </c>
      <c r="C41" s="28">
        <f>C42</f>
        <v>138436156</v>
      </c>
      <c r="D41" s="155">
        <f>D42</f>
        <v>138436156</v>
      </c>
      <c r="E41" s="104">
        <f>D41/C41*100</f>
        <v>100</v>
      </c>
      <c r="F41" s="155">
        <f>F42</f>
        <v>151133908</v>
      </c>
      <c r="G41" s="107">
        <f>G42</f>
        <v>152689861</v>
      </c>
      <c r="H41" s="107">
        <f>H42</f>
        <v>74154008</v>
      </c>
      <c r="I41" s="294">
        <f>H41/G41*100</f>
        <v>48.565115924756782</v>
      </c>
      <c r="J41" s="155">
        <f>J42</f>
        <v>125539275</v>
      </c>
      <c r="K41" s="155">
        <f t="shared" ref="K41:L41" si="23">K42</f>
        <v>129683623</v>
      </c>
      <c r="L41" s="155">
        <f t="shared" si="23"/>
        <v>64168632</v>
      </c>
      <c r="M41" s="294">
        <f>L41/K41*100</f>
        <v>49.480906313050795</v>
      </c>
      <c r="N41" s="155">
        <f t="shared" ref="N41:P42" si="24">F41+B41+J41</f>
        <v>418923678</v>
      </c>
      <c r="O41" s="107">
        <f t="shared" si="24"/>
        <v>420809640</v>
      </c>
      <c r="P41" s="107">
        <f t="shared" si="24"/>
        <v>276758796</v>
      </c>
      <c r="Q41" s="294">
        <f t="shared" si="7"/>
        <v>65.768169189279973</v>
      </c>
    </row>
    <row r="42" spans="1:20" s="19" customFormat="1" ht="33" customHeight="1" thickBot="1" x14ac:dyDescent="0.3">
      <c r="A42" s="156" t="s">
        <v>54</v>
      </c>
      <c r="B42" s="157">
        <f>B43+B47+B52+B51+B53</f>
        <v>142250495</v>
      </c>
      <c r="C42" s="157">
        <f t="shared" ref="C42:D42" si="25">C43+C47+C52+C51+C53</f>
        <v>138436156</v>
      </c>
      <c r="D42" s="157">
        <f t="shared" si="25"/>
        <v>138436156</v>
      </c>
      <c r="E42" s="276">
        <f t="shared" ref="E42:E49" si="26">D42/C42*100</f>
        <v>100</v>
      </c>
      <c r="F42" s="306">
        <f>F43+F47+F52</f>
        <v>151133908</v>
      </c>
      <c r="G42" s="157">
        <f>G43+G47+G52</f>
        <v>152689861</v>
      </c>
      <c r="H42" s="157">
        <f>H43+H47+H52</f>
        <v>74154008</v>
      </c>
      <c r="I42" s="295">
        <f>H42/G42*100</f>
        <v>48.565115924756782</v>
      </c>
      <c r="J42" s="157">
        <f t="shared" ref="J42:K42" si="27">J43+J47+J52</f>
        <v>125539275</v>
      </c>
      <c r="K42" s="157">
        <f t="shared" si="27"/>
        <v>129683623</v>
      </c>
      <c r="L42" s="157">
        <f>L43+L47+L52</f>
        <v>64168632</v>
      </c>
      <c r="M42" s="295">
        <f>L42/K42*100</f>
        <v>49.480906313050795</v>
      </c>
      <c r="N42" s="326">
        <f t="shared" si="24"/>
        <v>418923678</v>
      </c>
      <c r="O42" s="327">
        <f t="shared" si="24"/>
        <v>420809640</v>
      </c>
      <c r="P42" s="327">
        <f t="shared" si="24"/>
        <v>276758796</v>
      </c>
      <c r="Q42" s="295">
        <f t="shared" si="7"/>
        <v>65.768169189279973</v>
      </c>
      <c r="R42" s="59"/>
    </row>
    <row r="43" spans="1:20" ht="33" hidden="1" customHeight="1" thickBot="1" x14ac:dyDescent="0.3">
      <c r="A43" s="110" t="s">
        <v>55</v>
      </c>
      <c r="B43" s="83">
        <v>0</v>
      </c>
      <c r="C43" s="83">
        <v>0</v>
      </c>
      <c r="D43" s="83">
        <f>D44+D45+D46</f>
        <v>0</v>
      </c>
      <c r="E43" s="222" t="e">
        <f t="shared" si="26"/>
        <v>#DIV/0!</v>
      </c>
      <c r="F43" s="307"/>
      <c r="G43" s="83"/>
      <c r="H43" s="83"/>
      <c r="I43" s="225"/>
      <c r="J43" s="313"/>
      <c r="K43" s="84"/>
      <c r="L43" s="84"/>
      <c r="M43" s="295"/>
      <c r="N43" s="155">
        <f t="shared" ref="N43:N52" si="28">F43+B43+J43</f>
        <v>0</v>
      </c>
      <c r="O43" s="107">
        <f t="shared" ref="O43:O52" si="29">G43+C43+K43</f>
        <v>0</v>
      </c>
      <c r="P43" s="107">
        <f t="shared" ref="P43:P52" si="30">H43+D43+L43</f>
        <v>0</v>
      </c>
      <c r="Q43" s="225" t="e">
        <f t="shared" si="7"/>
        <v>#DIV/0!</v>
      </c>
    </row>
    <row r="44" spans="1:20" ht="33" hidden="1" customHeight="1" thickBot="1" x14ac:dyDescent="0.3">
      <c r="A44" s="110" t="s">
        <v>99</v>
      </c>
      <c r="B44" s="83">
        <v>0</v>
      </c>
      <c r="C44" s="83">
        <v>0</v>
      </c>
      <c r="D44" s="83">
        <v>0</v>
      </c>
      <c r="E44" s="222" t="e">
        <f t="shared" si="26"/>
        <v>#DIV/0!</v>
      </c>
      <c r="F44" s="307"/>
      <c r="G44" s="83"/>
      <c r="H44" s="83"/>
      <c r="I44" s="225"/>
      <c r="J44" s="313"/>
      <c r="K44" s="84"/>
      <c r="L44" s="84"/>
      <c r="M44" s="295"/>
      <c r="N44" s="155">
        <f t="shared" si="28"/>
        <v>0</v>
      </c>
      <c r="O44" s="107">
        <f t="shared" si="29"/>
        <v>0</v>
      </c>
      <c r="P44" s="107">
        <f t="shared" si="30"/>
        <v>0</v>
      </c>
      <c r="Q44" s="225" t="e">
        <f t="shared" si="7"/>
        <v>#DIV/0!</v>
      </c>
      <c r="S44" s="44"/>
      <c r="T44" s="44"/>
    </row>
    <row r="45" spans="1:20" ht="33" hidden="1" customHeight="1" thickBot="1" x14ac:dyDescent="0.3">
      <c r="A45" s="110" t="s">
        <v>115</v>
      </c>
      <c r="B45" s="83"/>
      <c r="C45" s="83"/>
      <c r="D45" s="83"/>
      <c r="E45" s="222"/>
      <c r="F45" s="307"/>
      <c r="G45" s="83"/>
      <c r="H45" s="83"/>
      <c r="I45" s="225"/>
      <c r="J45" s="313"/>
      <c r="K45" s="84"/>
      <c r="L45" s="84"/>
      <c r="M45" s="295"/>
      <c r="N45" s="155"/>
      <c r="O45" s="107"/>
      <c r="P45" s="107"/>
      <c r="Q45" s="225"/>
    </row>
    <row r="46" spans="1:20" ht="33" hidden="1" customHeight="1" thickBot="1" x14ac:dyDescent="0.3">
      <c r="A46" s="110" t="s">
        <v>110</v>
      </c>
      <c r="B46" s="83"/>
      <c r="C46" s="83"/>
      <c r="D46" s="83"/>
      <c r="E46" s="222"/>
      <c r="F46" s="307"/>
      <c r="G46" s="83"/>
      <c r="H46" s="83"/>
      <c r="I46" s="225"/>
      <c r="J46" s="313"/>
      <c r="K46" s="84"/>
      <c r="L46" s="84"/>
      <c r="M46" s="295"/>
      <c r="N46" s="155">
        <f t="shared" si="28"/>
        <v>0</v>
      </c>
      <c r="O46" s="107">
        <f t="shared" si="29"/>
        <v>0</v>
      </c>
      <c r="P46" s="107">
        <f t="shared" si="30"/>
        <v>0</v>
      </c>
      <c r="Q46" s="225"/>
    </row>
    <row r="47" spans="1:20" s="19" customFormat="1" ht="30" thickBot="1" x14ac:dyDescent="0.3">
      <c r="A47" s="111" t="s">
        <v>56</v>
      </c>
      <c r="B47" s="109">
        <v>52250495</v>
      </c>
      <c r="C47" s="109">
        <v>48436156</v>
      </c>
      <c r="D47" s="109">
        <v>48436156</v>
      </c>
      <c r="E47" s="222">
        <f t="shared" si="26"/>
        <v>100</v>
      </c>
      <c r="F47" s="308">
        <v>1508244</v>
      </c>
      <c r="G47" s="109">
        <v>1784197</v>
      </c>
      <c r="H47" s="109">
        <v>1784197</v>
      </c>
      <c r="I47" s="225">
        <v>100</v>
      </c>
      <c r="J47" s="308">
        <v>649713</v>
      </c>
      <c r="K47" s="109">
        <v>954061</v>
      </c>
      <c r="L47" s="109">
        <v>954061</v>
      </c>
      <c r="M47" s="295">
        <f>L47/K47*100</f>
        <v>100</v>
      </c>
      <c r="N47" s="155">
        <f t="shared" si="28"/>
        <v>54408452</v>
      </c>
      <c r="O47" s="107">
        <f t="shared" si="29"/>
        <v>51174414</v>
      </c>
      <c r="P47" s="107">
        <f>H47+D47+L47</f>
        <v>51174414</v>
      </c>
      <c r="Q47" s="225">
        <f t="shared" si="7"/>
        <v>100</v>
      </c>
      <c r="R47" s="59"/>
    </row>
    <row r="48" spans="1:20" s="61" customFormat="1" ht="15.75" hidden="1" thickBot="1" x14ac:dyDescent="0.3">
      <c r="A48" s="110" t="s">
        <v>58</v>
      </c>
      <c r="B48" s="83">
        <v>0</v>
      </c>
      <c r="C48" s="83">
        <v>0</v>
      </c>
      <c r="D48" s="83">
        <v>0</v>
      </c>
      <c r="E48" s="222" t="e">
        <f t="shared" si="26"/>
        <v>#DIV/0!</v>
      </c>
      <c r="F48" s="309"/>
      <c r="G48" s="85"/>
      <c r="H48" s="85"/>
      <c r="I48" s="225"/>
      <c r="J48" s="314"/>
      <c r="K48" s="86"/>
      <c r="L48" s="86"/>
      <c r="M48" s="225"/>
      <c r="N48" s="155">
        <f t="shared" si="28"/>
        <v>0</v>
      </c>
      <c r="O48" s="107">
        <f t="shared" si="29"/>
        <v>0</v>
      </c>
      <c r="P48" s="107">
        <f t="shared" si="30"/>
        <v>0</v>
      </c>
      <c r="Q48" s="225" t="e">
        <f t="shared" si="7"/>
        <v>#DIV/0!</v>
      </c>
      <c r="R48" s="60"/>
    </row>
    <row r="49" spans="1:18" ht="15.75" hidden="1" thickBot="1" x14ac:dyDescent="0.3">
      <c r="A49" s="164" t="s">
        <v>57</v>
      </c>
      <c r="B49" s="81">
        <v>0</v>
      </c>
      <c r="C49" s="81">
        <v>0</v>
      </c>
      <c r="D49" s="81">
        <v>0</v>
      </c>
      <c r="E49" s="223" t="e">
        <f t="shared" si="26"/>
        <v>#DIV/0!</v>
      </c>
      <c r="F49" s="301"/>
      <c r="G49" s="81"/>
      <c r="H49" s="81"/>
      <c r="I49" s="293"/>
      <c r="J49" s="302"/>
      <c r="K49" s="73"/>
      <c r="L49" s="73"/>
      <c r="M49" s="293"/>
      <c r="N49" s="328">
        <f t="shared" si="28"/>
        <v>0</v>
      </c>
      <c r="O49" s="329">
        <f t="shared" si="29"/>
        <v>0</v>
      </c>
      <c r="P49" s="329">
        <f t="shared" si="30"/>
        <v>0</v>
      </c>
      <c r="Q49" s="293" t="e">
        <f t="shared" si="7"/>
        <v>#DIV/0!</v>
      </c>
    </row>
    <row r="50" spans="1:18" ht="30" thickBot="1" x14ac:dyDescent="0.3">
      <c r="A50" s="111" t="s">
        <v>129</v>
      </c>
      <c r="B50" s="81">
        <v>0</v>
      </c>
      <c r="C50" s="81">
        <v>0</v>
      </c>
      <c r="D50" s="154">
        <v>0</v>
      </c>
      <c r="E50" s="223">
        <v>0</v>
      </c>
      <c r="F50" s="301"/>
      <c r="G50" s="81"/>
      <c r="H50" s="81"/>
      <c r="I50" s="293">
        <v>0</v>
      </c>
      <c r="J50" s="302"/>
      <c r="K50" s="73"/>
      <c r="L50" s="73"/>
      <c r="M50" s="293">
        <v>0</v>
      </c>
      <c r="N50" s="328">
        <f t="shared" si="28"/>
        <v>0</v>
      </c>
      <c r="O50" s="329">
        <f t="shared" si="29"/>
        <v>0</v>
      </c>
      <c r="P50" s="329">
        <f t="shared" si="30"/>
        <v>0</v>
      </c>
      <c r="Q50" s="293">
        <v>0</v>
      </c>
    </row>
    <row r="51" spans="1:18" ht="30" thickBot="1" x14ac:dyDescent="0.3">
      <c r="A51" s="111" t="s">
        <v>128</v>
      </c>
      <c r="B51" s="256"/>
      <c r="C51" s="243">
        <v>0</v>
      </c>
      <c r="D51" s="244">
        <v>0</v>
      </c>
      <c r="E51" s="290">
        <v>0</v>
      </c>
      <c r="F51" s="310"/>
      <c r="G51" s="243"/>
      <c r="H51" s="243"/>
      <c r="I51" s="228">
        <v>0</v>
      </c>
      <c r="J51" s="315"/>
      <c r="K51" s="262"/>
      <c r="L51" s="262"/>
      <c r="M51" s="228">
        <v>0</v>
      </c>
      <c r="N51" s="328">
        <f t="shared" si="28"/>
        <v>0</v>
      </c>
      <c r="O51" s="329">
        <f t="shared" si="29"/>
        <v>0</v>
      </c>
      <c r="P51" s="329">
        <f t="shared" si="30"/>
        <v>0</v>
      </c>
      <c r="Q51" s="293">
        <v>0</v>
      </c>
    </row>
    <row r="52" spans="1:18" ht="33" customHeight="1" thickBot="1" x14ac:dyDescent="0.3">
      <c r="A52" s="165" t="s">
        <v>59</v>
      </c>
      <c r="B52" s="166"/>
      <c r="C52" s="167"/>
      <c r="D52" s="166"/>
      <c r="E52" s="104">
        <v>0</v>
      </c>
      <c r="F52" s="311">
        <v>149625664</v>
      </c>
      <c r="G52" s="167">
        <v>150905664</v>
      </c>
      <c r="H52" s="167">
        <v>72369811</v>
      </c>
      <c r="I52" s="294">
        <f>H52/G52*100</f>
        <v>47.956987883503167</v>
      </c>
      <c r="J52" s="316">
        <v>124889562</v>
      </c>
      <c r="K52" s="317">
        <v>128729562</v>
      </c>
      <c r="L52" s="317">
        <v>63214571</v>
      </c>
      <c r="M52" s="294">
        <f>L52/K52*100</f>
        <v>49.106491172555998</v>
      </c>
      <c r="N52" s="155">
        <f t="shared" si="28"/>
        <v>274515226</v>
      </c>
      <c r="O52" s="107">
        <f t="shared" si="29"/>
        <v>279635226</v>
      </c>
      <c r="P52" s="107">
        <f t="shared" si="30"/>
        <v>135584382</v>
      </c>
      <c r="Q52" s="294">
        <f t="shared" si="7"/>
        <v>48.486159608517994</v>
      </c>
    </row>
    <row r="53" spans="1:18" ht="33" customHeight="1" thickBot="1" x14ac:dyDescent="0.3">
      <c r="A53" s="390" t="s">
        <v>151</v>
      </c>
      <c r="B53" s="391">
        <v>90000000</v>
      </c>
      <c r="C53" s="392">
        <v>90000000</v>
      </c>
      <c r="D53" s="391">
        <v>90000000</v>
      </c>
      <c r="E53" s="223">
        <f t="shared" ref="E53" si="31">D53/C53*100</f>
        <v>100</v>
      </c>
      <c r="F53" s="393">
        <v>0</v>
      </c>
      <c r="G53" s="392">
        <v>0</v>
      </c>
      <c r="H53" s="392">
        <v>0</v>
      </c>
      <c r="I53" s="322">
        <v>0</v>
      </c>
      <c r="J53" s="394">
        <v>0</v>
      </c>
      <c r="K53" s="395">
        <v>0</v>
      </c>
      <c r="L53" s="395">
        <v>0</v>
      </c>
      <c r="M53" s="322">
        <v>0</v>
      </c>
      <c r="N53" s="328">
        <f t="shared" ref="N53" si="32">F53+B53+J53</f>
        <v>90000000</v>
      </c>
      <c r="O53" s="329">
        <f t="shared" ref="O53" si="33">G53+C53+K53</f>
        <v>90000000</v>
      </c>
      <c r="P53" s="329">
        <f t="shared" ref="P53" si="34">H53+D53+L53</f>
        <v>90000000</v>
      </c>
      <c r="Q53" s="322">
        <f t="shared" ref="Q53" si="35">P53/O53*100</f>
        <v>100</v>
      </c>
    </row>
    <row r="54" spans="1:18" s="18" customFormat="1" ht="15.75" thickBot="1" x14ac:dyDescent="0.3">
      <c r="A54" s="396" t="s">
        <v>157</v>
      </c>
      <c r="B54" s="397">
        <f>B39+B41</f>
        <v>571518872</v>
      </c>
      <c r="C54" s="398">
        <f t="shared" ref="C54:D54" si="36">C39+C41</f>
        <v>639159567</v>
      </c>
      <c r="D54" s="398">
        <f t="shared" si="36"/>
        <v>500592912</v>
      </c>
      <c r="E54" s="399">
        <f>(D54/C54)*100</f>
        <v>78.320491133319763</v>
      </c>
      <c r="F54" s="400">
        <f>F39+F41</f>
        <v>189631608</v>
      </c>
      <c r="G54" s="401">
        <f t="shared" ref="G54:H54" si="37">G39+G41</f>
        <v>194336045</v>
      </c>
      <c r="H54" s="401">
        <f t="shared" si="37"/>
        <v>91147990</v>
      </c>
      <c r="I54" s="399">
        <f>(H54/G54)*100</f>
        <v>46.902256346731761</v>
      </c>
      <c r="J54" s="400">
        <f>J39+J41</f>
        <v>125539275</v>
      </c>
      <c r="K54" s="401">
        <f t="shared" ref="K54:L54" si="38">K39+K41</f>
        <v>129683623</v>
      </c>
      <c r="L54" s="401">
        <f t="shared" si="38"/>
        <v>64168852</v>
      </c>
      <c r="M54" s="399">
        <f>(L54/K54)*100</f>
        <v>49.481075956676499</v>
      </c>
      <c r="N54" s="155">
        <f>N41+N39</f>
        <v>886689755</v>
      </c>
      <c r="O54" s="107">
        <f t="shared" ref="O54:P54" si="39">O41+O39</f>
        <v>963179235</v>
      </c>
      <c r="P54" s="107">
        <f t="shared" si="39"/>
        <v>655909754</v>
      </c>
      <c r="Q54" s="399">
        <f>(P54/O54)*100</f>
        <v>68.098410987857321</v>
      </c>
      <c r="R54" s="389"/>
    </row>
    <row r="55" spans="1:18" s="44" customFormat="1" ht="12.75" x14ac:dyDescent="0.2">
      <c r="A55" s="29"/>
      <c r="B55" s="29"/>
      <c r="C55" s="29"/>
      <c r="D55" s="29"/>
      <c r="E55" s="264"/>
      <c r="F55" s="29"/>
      <c r="G55" s="29"/>
      <c r="H55" s="29"/>
      <c r="I55" s="264"/>
      <c r="J55" s="29"/>
      <c r="K55" s="29"/>
      <c r="L55" s="29"/>
      <c r="M55" s="264"/>
      <c r="N55" s="29"/>
      <c r="O55" s="29"/>
      <c r="P55" s="29"/>
      <c r="Q55" s="29"/>
    </row>
    <row r="56" spans="1:18" ht="15" x14ac:dyDescent="0.25">
      <c r="A56" s="31"/>
      <c r="B56" s="31"/>
      <c r="C56" s="31"/>
      <c r="D56" s="31"/>
      <c r="E56" s="31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</row>
    <row r="57" spans="1:18" x14ac:dyDescent="0.2">
      <c r="N57" s="32"/>
      <c r="O57" s="32"/>
      <c r="P57" s="32"/>
    </row>
    <row r="58" spans="1:18" x14ac:dyDescent="0.2">
      <c r="Q58" s="34"/>
    </row>
  </sheetData>
  <mergeCells count="8">
    <mergeCell ref="A40:Q40"/>
    <mergeCell ref="A1:Q1"/>
    <mergeCell ref="N3:Q3"/>
    <mergeCell ref="A4:A5"/>
    <mergeCell ref="B4:E4"/>
    <mergeCell ref="N4:Q4"/>
    <mergeCell ref="J4:M4"/>
    <mergeCell ref="F4:I4"/>
  </mergeCells>
  <phoneticPr fontId="19" type="noConversion"/>
  <pageMargins left="0.11811023622047245" right="3.937007874015748E-2" top="0.31496062992125984" bottom="0.39370078740157483" header="7.874015748031496E-2" footer="0.51181102362204722"/>
  <pageSetup paperSize="9" scale="55" orientation="landscape" r:id="rId1"/>
  <headerFooter>
    <oddHeader xml:space="preserve">&amp;R&amp;14 1.sz. melléklet&amp;10
</oddHeader>
  </headerFooter>
  <rowBreaks count="1" manualBreakCount="1">
    <brk id="2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Munka4"/>
  <dimension ref="A2:Y40"/>
  <sheetViews>
    <sheetView zoomScaleNormal="100" workbookViewId="0">
      <selection activeCell="C15" sqref="C15"/>
    </sheetView>
  </sheetViews>
  <sheetFormatPr defaultRowHeight="12.75" x14ac:dyDescent="0.2"/>
  <cols>
    <col min="1" max="1" width="37" customWidth="1"/>
    <col min="2" max="3" width="17.28515625" bestFit="1" customWidth="1"/>
    <col min="4" max="4" width="16.28515625" bestFit="1" customWidth="1"/>
    <col min="5" max="5" width="8.7109375" customWidth="1"/>
    <col min="6" max="6" width="13.28515625" customWidth="1"/>
    <col min="7" max="8" width="14.7109375" customWidth="1"/>
    <col min="9" max="9" width="14" bestFit="1" customWidth="1"/>
    <col min="10" max="11" width="14.7109375" customWidth="1"/>
    <col min="12" max="12" width="11" bestFit="1" customWidth="1"/>
    <col min="13" max="13" width="14" bestFit="1" customWidth="1"/>
    <col min="14" max="15" width="17.42578125" bestFit="1" customWidth="1"/>
    <col min="16" max="16" width="15.85546875" bestFit="1" customWidth="1"/>
    <col min="17" max="17" width="14.140625" bestFit="1" customWidth="1"/>
  </cols>
  <sheetData>
    <row r="2" spans="1:25" ht="26.25" customHeight="1" x14ac:dyDescent="0.25">
      <c r="A2" s="430" t="s">
        <v>156</v>
      </c>
      <c r="B2" s="430"/>
      <c r="C2" s="430"/>
      <c r="D2" s="430"/>
      <c r="E2" s="430"/>
      <c r="F2" s="430"/>
      <c r="G2" s="430"/>
      <c r="H2" s="430"/>
      <c r="I2" s="430"/>
      <c r="J2" s="430"/>
      <c r="K2" s="430"/>
      <c r="L2" s="430"/>
      <c r="M2" s="430"/>
      <c r="N2" s="430"/>
      <c r="O2" s="430"/>
      <c r="P2" s="54"/>
      <c r="Q2" s="54"/>
      <c r="R2" s="3"/>
      <c r="S2" s="3"/>
      <c r="T2" s="3"/>
      <c r="U2" s="3"/>
      <c r="V2" s="3"/>
      <c r="W2" s="3"/>
      <c r="X2" s="3"/>
      <c r="Y2" s="3"/>
    </row>
    <row r="3" spans="1:25" ht="15.75" x14ac:dyDescent="0.25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3"/>
      <c r="S3" s="3"/>
      <c r="T3" s="3"/>
      <c r="U3" s="3"/>
      <c r="V3" s="3"/>
      <c r="W3" s="3"/>
      <c r="X3" s="3"/>
      <c r="Y3" s="3"/>
    </row>
    <row r="4" spans="1:25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3"/>
      <c r="S4" s="3"/>
      <c r="T4" s="3"/>
      <c r="U4" s="3"/>
      <c r="V4" s="3"/>
      <c r="W4" s="3"/>
      <c r="X4" s="3"/>
      <c r="Y4" s="3"/>
    </row>
    <row r="5" spans="1:25" ht="16.5" thickBo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7"/>
      <c r="O5" s="7"/>
      <c r="P5" s="7"/>
      <c r="Q5" s="7"/>
      <c r="R5" s="3"/>
      <c r="S5" s="3"/>
      <c r="T5" s="3"/>
      <c r="U5" s="3"/>
      <c r="V5" s="3"/>
      <c r="W5" s="3"/>
      <c r="X5" s="3"/>
      <c r="Y5" s="3"/>
    </row>
    <row r="6" spans="1:25" ht="16.5" thickBot="1" x14ac:dyDescent="0.3">
      <c r="A6" s="6"/>
      <c r="B6" s="425" t="s">
        <v>100</v>
      </c>
      <c r="C6" s="426"/>
      <c r="D6" s="426"/>
      <c r="E6" s="427"/>
      <c r="F6" s="425" t="s">
        <v>144</v>
      </c>
      <c r="G6" s="426"/>
      <c r="H6" s="426"/>
      <c r="I6" s="426"/>
      <c r="J6" s="425" t="s">
        <v>149</v>
      </c>
      <c r="K6" s="426"/>
      <c r="L6" s="426"/>
      <c r="M6" s="427"/>
      <c r="N6" s="425" t="s">
        <v>11</v>
      </c>
      <c r="O6" s="426"/>
      <c r="P6" s="426"/>
      <c r="Q6" s="427"/>
      <c r="R6" s="3"/>
      <c r="S6" s="3"/>
      <c r="T6" s="3"/>
      <c r="U6" s="3"/>
      <c r="V6" s="3"/>
      <c r="W6" s="3"/>
      <c r="X6" s="3"/>
      <c r="Y6" s="3"/>
    </row>
    <row r="7" spans="1:25" ht="12.75" customHeight="1" x14ac:dyDescent="0.2">
      <c r="A7" s="423" t="s">
        <v>67</v>
      </c>
      <c r="B7" s="428" t="s">
        <v>105</v>
      </c>
      <c r="C7" s="419" t="s">
        <v>102</v>
      </c>
      <c r="D7" s="419" t="s">
        <v>103</v>
      </c>
      <c r="E7" s="421" t="s">
        <v>104</v>
      </c>
      <c r="F7" s="428" t="s">
        <v>105</v>
      </c>
      <c r="G7" s="419" t="s">
        <v>102</v>
      </c>
      <c r="H7" s="419" t="s">
        <v>103</v>
      </c>
      <c r="I7" s="421" t="s">
        <v>104</v>
      </c>
      <c r="J7" s="428" t="s">
        <v>105</v>
      </c>
      <c r="K7" s="419" t="s">
        <v>102</v>
      </c>
      <c r="L7" s="419" t="s">
        <v>103</v>
      </c>
      <c r="M7" s="421" t="s">
        <v>104</v>
      </c>
      <c r="N7" s="428" t="s">
        <v>105</v>
      </c>
      <c r="O7" s="419" t="s">
        <v>102</v>
      </c>
      <c r="P7" s="419" t="s">
        <v>103</v>
      </c>
      <c r="Q7" s="421" t="s">
        <v>104</v>
      </c>
    </row>
    <row r="8" spans="1:25" ht="43.5" customHeight="1" thickBot="1" x14ac:dyDescent="0.25">
      <c r="A8" s="424"/>
      <c r="B8" s="429"/>
      <c r="C8" s="431"/>
      <c r="D8" s="431"/>
      <c r="E8" s="422"/>
      <c r="F8" s="429"/>
      <c r="G8" s="431"/>
      <c r="H8" s="431"/>
      <c r="I8" s="422"/>
      <c r="J8" s="432"/>
      <c r="K8" s="420"/>
      <c r="L8" s="420"/>
      <c r="M8" s="422"/>
      <c r="N8" s="429"/>
      <c r="O8" s="431"/>
      <c r="P8" s="431"/>
      <c r="Q8" s="422"/>
    </row>
    <row r="9" spans="1:25" x14ac:dyDescent="0.2">
      <c r="A9" s="120" t="s">
        <v>68</v>
      </c>
      <c r="B9" s="121">
        <v>79960920</v>
      </c>
      <c r="C9" s="330">
        <v>84964120</v>
      </c>
      <c r="D9" s="330">
        <v>44652105</v>
      </c>
      <c r="E9" s="115">
        <f t="shared" ref="E9:E19" si="0">D9/C9*100</f>
        <v>52.554072236609997</v>
      </c>
      <c r="F9" s="37">
        <v>101001160</v>
      </c>
      <c r="G9" s="344">
        <v>104281160</v>
      </c>
      <c r="H9" s="344">
        <v>49966057</v>
      </c>
      <c r="I9" s="115">
        <f t="shared" ref="I9:I19" si="1">H9/G9*100</f>
        <v>47.914749893461099</v>
      </c>
      <c r="J9" s="124">
        <v>98025223</v>
      </c>
      <c r="K9" s="125">
        <v>101025223</v>
      </c>
      <c r="L9" s="125">
        <v>49681015</v>
      </c>
      <c r="M9" s="115">
        <f>L9/K9*100</f>
        <v>49.176842697986423</v>
      </c>
      <c r="N9" s="358">
        <f>B9+F9+J9</f>
        <v>278987303</v>
      </c>
      <c r="O9" s="359">
        <f>K9+G9+C9</f>
        <v>290270503</v>
      </c>
      <c r="P9" s="359">
        <f>L9+H9+D9</f>
        <v>144299177</v>
      </c>
      <c r="Q9" s="115">
        <f>P9/O9*100</f>
        <v>49.711967116410719</v>
      </c>
    </row>
    <row r="10" spans="1:25" ht="33" customHeight="1" x14ac:dyDescent="0.2">
      <c r="A10" s="35" t="s">
        <v>69</v>
      </c>
      <c r="B10" s="122">
        <v>12566797</v>
      </c>
      <c r="C10" s="331">
        <v>13517213</v>
      </c>
      <c r="D10" s="331">
        <v>6309095</v>
      </c>
      <c r="E10" s="116">
        <f t="shared" si="0"/>
        <v>46.674525288607938</v>
      </c>
      <c r="F10" s="37">
        <v>14101348</v>
      </c>
      <c r="G10" s="344">
        <v>14719832</v>
      </c>
      <c r="H10" s="344">
        <v>7221532</v>
      </c>
      <c r="I10" s="116">
        <f t="shared" si="1"/>
        <v>49.059880574723955</v>
      </c>
      <c r="J10" s="126">
        <v>12906627</v>
      </c>
      <c r="K10" s="38">
        <v>13746627</v>
      </c>
      <c r="L10" s="38">
        <v>6948948</v>
      </c>
      <c r="M10" s="116">
        <f>L10/K10*100</f>
        <v>50.550204060967097</v>
      </c>
      <c r="N10" s="360">
        <f t="shared" ref="N10:N18" si="2">B10+F10+J10</f>
        <v>39574772</v>
      </c>
      <c r="O10" s="361">
        <f t="shared" ref="O10:P18" si="3">K10+G10+C10</f>
        <v>41983672</v>
      </c>
      <c r="P10" s="361">
        <f t="shared" si="3"/>
        <v>20479575</v>
      </c>
      <c r="Q10" s="116">
        <f t="shared" ref="Q10:Q29" si="4">P10/O10*100</f>
        <v>48.779856607111448</v>
      </c>
    </row>
    <row r="11" spans="1:25" x14ac:dyDescent="0.2">
      <c r="A11" s="15" t="s">
        <v>70</v>
      </c>
      <c r="B11" s="122">
        <v>130959352</v>
      </c>
      <c r="C11" s="331">
        <v>116421535</v>
      </c>
      <c r="D11" s="331">
        <v>52338112</v>
      </c>
      <c r="E11" s="116">
        <f t="shared" si="0"/>
        <v>44.95569655562435</v>
      </c>
      <c r="F11" s="37">
        <v>73729100</v>
      </c>
      <c r="G11" s="344">
        <v>74535053</v>
      </c>
      <c r="H11" s="344">
        <v>29048688</v>
      </c>
      <c r="I11" s="116">
        <f t="shared" si="1"/>
        <v>38.973190238423797</v>
      </c>
      <c r="J11" s="126">
        <v>14257425</v>
      </c>
      <c r="K11" s="38">
        <v>14561773</v>
      </c>
      <c r="L11" s="38">
        <v>4716727</v>
      </c>
      <c r="M11" s="116">
        <f>L11/K11*100</f>
        <v>32.391158686514345</v>
      </c>
      <c r="N11" s="360">
        <f t="shared" si="2"/>
        <v>218945877</v>
      </c>
      <c r="O11" s="361">
        <f t="shared" si="3"/>
        <v>205518361</v>
      </c>
      <c r="P11" s="361">
        <f t="shared" si="3"/>
        <v>86103527</v>
      </c>
      <c r="Q11" s="116">
        <f t="shared" si="4"/>
        <v>41.895783219096423</v>
      </c>
    </row>
    <row r="12" spans="1:25" x14ac:dyDescent="0.2">
      <c r="A12" s="16" t="s">
        <v>71</v>
      </c>
      <c r="B12" s="122">
        <v>8500000</v>
      </c>
      <c r="C12" s="332">
        <v>8500000</v>
      </c>
      <c r="D12" s="332">
        <v>2745257</v>
      </c>
      <c r="E12" s="116">
        <f t="shared" si="0"/>
        <v>32.297141176470589</v>
      </c>
      <c r="F12" s="37"/>
      <c r="G12" s="346"/>
      <c r="H12" s="346"/>
      <c r="I12" s="116">
        <v>0</v>
      </c>
      <c r="J12" s="126"/>
      <c r="K12" s="38"/>
      <c r="L12" s="38"/>
      <c r="M12" s="116">
        <v>0</v>
      </c>
      <c r="N12" s="360">
        <f t="shared" si="2"/>
        <v>8500000</v>
      </c>
      <c r="O12" s="361">
        <f t="shared" si="3"/>
        <v>8500000</v>
      </c>
      <c r="P12" s="361">
        <f t="shared" si="3"/>
        <v>2745257</v>
      </c>
      <c r="Q12" s="116">
        <f t="shared" si="4"/>
        <v>32.297141176470589</v>
      </c>
    </row>
    <row r="13" spans="1:25" ht="27.75" customHeight="1" x14ac:dyDescent="0.2">
      <c r="A13" s="53" t="s">
        <v>154</v>
      </c>
      <c r="B13" s="122">
        <v>14983645</v>
      </c>
      <c r="C13" s="332">
        <f>88524285+1378595-3814339</f>
        <v>86088541</v>
      </c>
      <c r="D13" s="332">
        <v>18667129</v>
      </c>
      <c r="E13" s="116">
        <f t="shared" si="0"/>
        <v>21.683639637939734</v>
      </c>
      <c r="F13" s="37">
        <v>0</v>
      </c>
      <c r="G13" s="346">
        <v>0</v>
      </c>
      <c r="H13" s="346">
        <v>0</v>
      </c>
      <c r="I13" s="116">
        <v>0</v>
      </c>
      <c r="J13" s="126">
        <v>0</v>
      </c>
      <c r="K13" s="38">
        <v>0</v>
      </c>
      <c r="L13" s="38">
        <v>0</v>
      </c>
      <c r="M13" s="116">
        <v>0</v>
      </c>
      <c r="N13" s="360">
        <f>B13+F13+J13</f>
        <v>14983645</v>
      </c>
      <c r="O13" s="361">
        <f t="shared" si="3"/>
        <v>86088541</v>
      </c>
      <c r="P13" s="361">
        <f t="shared" si="3"/>
        <v>18667129</v>
      </c>
      <c r="Q13" s="116">
        <f t="shared" si="4"/>
        <v>21.683639637939734</v>
      </c>
    </row>
    <row r="14" spans="1:25" ht="18.75" hidden="1" customHeight="1" thickBot="1" x14ac:dyDescent="0.25">
      <c r="A14" s="53" t="s">
        <v>120</v>
      </c>
      <c r="B14" s="261"/>
      <c r="C14" s="333">
        <v>0</v>
      </c>
      <c r="D14" s="332">
        <v>0</v>
      </c>
      <c r="E14" s="116" t="e">
        <f t="shared" si="0"/>
        <v>#DIV/0!</v>
      </c>
      <c r="F14" s="37">
        <v>0</v>
      </c>
      <c r="G14" s="346">
        <v>0</v>
      </c>
      <c r="H14" s="346">
        <v>0</v>
      </c>
      <c r="I14" s="116"/>
      <c r="J14" s="126">
        <v>0</v>
      </c>
      <c r="K14" s="38">
        <v>0</v>
      </c>
      <c r="L14" s="38">
        <v>0</v>
      </c>
      <c r="M14" s="116"/>
      <c r="N14" s="360">
        <f t="shared" si="2"/>
        <v>0</v>
      </c>
      <c r="O14" s="361">
        <f t="shared" si="3"/>
        <v>0</v>
      </c>
      <c r="P14" s="361">
        <f t="shared" si="3"/>
        <v>0</v>
      </c>
      <c r="Q14" s="116" t="e">
        <f t="shared" si="4"/>
        <v>#DIV/0!</v>
      </c>
    </row>
    <row r="15" spans="1:25" x14ac:dyDescent="0.2">
      <c r="A15" s="35" t="s">
        <v>76</v>
      </c>
      <c r="B15" s="122">
        <f>SUM(B16:B18)</f>
        <v>284248465</v>
      </c>
      <c r="C15" s="37">
        <f t="shared" ref="C15" si="5">SUM(C16:C18)</f>
        <v>289368465</v>
      </c>
      <c r="D15" s="37">
        <f>SUM(D16:D18)</f>
        <v>145317621</v>
      </c>
      <c r="E15" s="116">
        <f t="shared" si="0"/>
        <v>50.21888649822295</v>
      </c>
      <c r="F15" s="37"/>
      <c r="G15" s="344"/>
      <c r="H15" s="344"/>
      <c r="I15" s="116">
        <v>0</v>
      </c>
      <c r="J15" s="126"/>
      <c r="K15" s="38"/>
      <c r="L15" s="38"/>
      <c r="M15" s="116">
        <v>0</v>
      </c>
      <c r="N15" s="360">
        <f t="shared" si="2"/>
        <v>284248465</v>
      </c>
      <c r="O15" s="361">
        <f t="shared" si="3"/>
        <v>289368465</v>
      </c>
      <c r="P15" s="361">
        <f t="shared" si="3"/>
        <v>145317621</v>
      </c>
      <c r="Q15" s="116">
        <f t="shared" si="4"/>
        <v>50.21888649822295</v>
      </c>
    </row>
    <row r="16" spans="1:25" ht="25.5" x14ac:dyDescent="0.2">
      <c r="A16" s="53" t="s">
        <v>130</v>
      </c>
      <c r="B16" s="245">
        <v>9733239</v>
      </c>
      <c r="C16" s="332">
        <v>9733239</v>
      </c>
      <c r="D16" s="332">
        <v>9733239</v>
      </c>
      <c r="E16" s="116">
        <f t="shared" si="0"/>
        <v>100</v>
      </c>
      <c r="F16" s="39"/>
      <c r="G16" s="346"/>
      <c r="H16" s="346"/>
      <c r="I16" s="116">
        <v>0</v>
      </c>
      <c r="J16" s="246"/>
      <c r="K16" s="247"/>
      <c r="L16" s="247"/>
      <c r="M16" s="116">
        <v>0</v>
      </c>
      <c r="N16" s="360">
        <f t="shared" si="2"/>
        <v>9733239</v>
      </c>
      <c r="O16" s="361">
        <f t="shared" si="3"/>
        <v>9733239</v>
      </c>
      <c r="P16" s="361">
        <f t="shared" si="3"/>
        <v>9733239</v>
      </c>
      <c r="Q16" s="116">
        <f t="shared" si="4"/>
        <v>100</v>
      </c>
    </row>
    <row r="17" spans="1:17" ht="31.5" customHeight="1" x14ac:dyDescent="0.2">
      <c r="A17" s="53" t="s">
        <v>78</v>
      </c>
      <c r="B17" s="245">
        <v>274515226</v>
      </c>
      <c r="C17" s="346">
        <v>279635226</v>
      </c>
      <c r="D17" s="346">
        <v>135584382</v>
      </c>
      <c r="E17" s="386">
        <f t="shared" ref="E17" si="6">D17/C17*100</f>
        <v>48.486159608517994</v>
      </c>
      <c r="F17" s="39"/>
      <c r="G17" s="346"/>
      <c r="H17" s="346"/>
      <c r="I17" s="386">
        <v>0</v>
      </c>
      <c r="J17" s="246"/>
      <c r="K17" s="247"/>
      <c r="L17" s="247"/>
      <c r="M17" s="386">
        <v>0</v>
      </c>
      <c r="N17" s="387">
        <f t="shared" ref="N17" si="7">B17+F17+J17</f>
        <v>274515226</v>
      </c>
      <c r="O17" s="388">
        <f t="shared" ref="O17" si="8">K17+G17+C17</f>
        <v>279635226</v>
      </c>
      <c r="P17" s="388">
        <f t="shared" ref="P17" si="9">L17+H17+D17</f>
        <v>135584382</v>
      </c>
      <c r="Q17" s="386">
        <f t="shared" ref="Q17" si="10">P17/O17*100</f>
        <v>48.486159608517994</v>
      </c>
    </row>
    <row r="18" spans="1:17" ht="31.5" customHeight="1" thickBot="1" x14ac:dyDescent="0.25">
      <c r="A18" s="53" t="s">
        <v>150</v>
      </c>
      <c r="B18" s="122">
        <v>0</v>
      </c>
      <c r="C18" s="344">
        <v>0</v>
      </c>
      <c r="D18" s="344">
        <v>0</v>
      </c>
      <c r="E18" s="116">
        <v>0</v>
      </c>
      <c r="F18" s="37"/>
      <c r="G18" s="344"/>
      <c r="H18" s="344"/>
      <c r="I18" s="116">
        <v>0</v>
      </c>
      <c r="J18" s="126"/>
      <c r="K18" s="38"/>
      <c r="L18" s="38"/>
      <c r="M18" s="116">
        <v>0</v>
      </c>
      <c r="N18" s="360">
        <f t="shared" si="2"/>
        <v>0</v>
      </c>
      <c r="O18" s="361">
        <f t="shared" si="3"/>
        <v>0</v>
      </c>
      <c r="P18" s="361">
        <f t="shared" si="3"/>
        <v>0</v>
      </c>
      <c r="Q18" s="116">
        <v>0</v>
      </c>
    </row>
    <row r="19" spans="1:17" ht="21" customHeight="1" thickBot="1" x14ac:dyDescent="0.25">
      <c r="A19" s="1" t="s">
        <v>15</v>
      </c>
      <c r="B19" s="347">
        <f>SUM(B9:B15)-B14</f>
        <v>531219179</v>
      </c>
      <c r="C19" s="348">
        <f>SUM(C9:C15)-C14</f>
        <v>598859874</v>
      </c>
      <c r="D19" s="348">
        <f>SUM(D9:D15)-D14</f>
        <v>270029319</v>
      </c>
      <c r="E19" s="385">
        <f t="shared" si="0"/>
        <v>45.090568048311077</v>
      </c>
      <c r="F19" s="347">
        <f>SUM(F9:F15)</f>
        <v>188831608</v>
      </c>
      <c r="G19" s="348">
        <f>SUM(G9:G15)</f>
        <v>193536045</v>
      </c>
      <c r="H19" s="348">
        <f>SUM(H9:H15)</f>
        <v>86236277</v>
      </c>
      <c r="I19" s="385">
        <f t="shared" si="1"/>
        <v>44.558251151613639</v>
      </c>
      <c r="J19" s="347">
        <f>SUM(J9:J15)</f>
        <v>125189275</v>
      </c>
      <c r="K19" s="348">
        <f>SUM(K9:K15)</f>
        <v>129333623</v>
      </c>
      <c r="L19" s="348">
        <f>SUM(L9:L15)</f>
        <v>61346690</v>
      </c>
      <c r="M19" s="385">
        <f>L19/K19*100</f>
        <v>47.432901496929382</v>
      </c>
      <c r="N19" s="347">
        <f>SUM(N9:N15)-N14</f>
        <v>845240062</v>
      </c>
      <c r="O19" s="348">
        <f>SUM(O9:O15)-O14</f>
        <v>921729542</v>
      </c>
      <c r="P19" s="348">
        <f>SUM(P9:P15)-P14</f>
        <v>417612286</v>
      </c>
      <c r="Q19" s="385">
        <f t="shared" si="4"/>
        <v>45.30746460549053</v>
      </c>
    </row>
    <row r="20" spans="1:17" ht="21" customHeight="1" thickBot="1" x14ac:dyDescent="0.25">
      <c r="A20" s="4"/>
      <c r="B20" s="338"/>
      <c r="C20" s="339"/>
      <c r="D20" s="339"/>
      <c r="E20" s="340"/>
      <c r="F20" s="338"/>
      <c r="G20" s="339"/>
      <c r="H20" s="339"/>
      <c r="I20" s="340"/>
      <c r="J20" s="338"/>
      <c r="K20" s="349"/>
      <c r="L20" s="349"/>
      <c r="M20" s="350"/>
      <c r="N20" s="41"/>
      <c r="O20" s="41"/>
      <c r="P20" s="41"/>
      <c r="Q20" s="41"/>
    </row>
    <row r="21" spans="1:17" s="62" customFormat="1" x14ac:dyDescent="0.2">
      <c r="A21" s="271" t="s">
        <v>72</v>
      </c>
      <c r="B21" s="341">
        <v>12973860</v>
      </c>
      <c r="C21" s="342">
        <v>12973860</v>
      </c>
      <c r="D21" s="342">
        <v>7400240</v>
      </c>
      <c r="E21" s="115">
        <f>D21/C21*100</f>
        <v>57.039616582882815</v>
      </c>
      <c r="F21" s="341">
        <v>800000</v>
      </c>
      <c r="G21" s="342">
        <v>800000</v>
      </c>
      <c r="H21" s="342">
        <v>0</v>
      </c>
      <c r="I21" s="115">
        <f>H21/G21*100</f>
        <v>0</v>
      </c>
      <c r="J21" s="341">
        <v>350000</v>
      </c>
      <c r="K21" s="342">
        <v>350000</v>
      </c>
      <c r="L21" s="342">
        <v>0</v>
      </c>
      <c r="M21" s="115">
        <f>L21/K21*100</f>
        <v>0</v>
      </c>
      <c r="N21" s="114">
        <f>B21+F21+J21</f>
        <v>14123860</v>
      </c>
      <c r="O21" s="114">
        <f t="shared" ref="O21:P25" si="11">K21+G21+C21</f>
        <v>14123860</v>
      </c>
      <c r="P21" s="114">
        <f>L21+H21+D21</f>
        <v>7400240</v>
      </c>
      <c r="Q21" s="115">
        <f t="shared" si="4"/>
        <v>52.395308364710502</v>
      </c>
    </row>
    <row r="22" spans="1:17" s="62" customFormat="1" x14ac:dyDescent="0.2">
      <c r="A22" s="272" t="s">
        <v>73</v>
      </c>
      <c r="B22" s="343">
        <v>26125833</v>
      </c>
      <c r="C22" s="344">
        <v>26125833</v>
      </c>
      <c r="D22" s="344">
        <v>1211580</v>
      </c>
      <c r="E22" s="116">
        <f>D22/C22*100</f>
        <v>4.6374789274661596</v>
      </c>
      <c r="F22" s="343"/>
      <c r="G22" s="344"/>
      <c r="H22" s="344"/>
      <c r="I22" s="116">
        <v>0</v>
      </c>
      <c r="J22" s="343"/>
      <c r="K22" s="344"/>
      <c r="L22" s="344"/>
      <c r="M22" s="116"/>
      <c r="N22" s="113">
        <f>B22+F22+J22</f>
        <v>26125833</v>
      </c>
      <c r="O22" s="113">
        <f t="shared" si="11"/>
        <v>26125833</v>
      </c>
      <c r="P22" s="113">
        <f t="shared" si="11"/>
        <v>1211580</v>
      </c>
      <c r="Q22" s="116">
        <f t="shared" si="4"/>
        <v>4.6374789274661596</v>
      </c>
    </row>
    <row r="23" spans="1:17" s="62" customFormat="1" x14ac:dyDescent="0.2">
      <c r="A23" s="272" t="s">
        <v>74</v>
      </c>
      <c r="B23" s="343">
        <v>1200000</v>
      </c>
      <c r="C23" s="344">
        <v>1200000</v>
      </c>
      <c r="D23" s="344">
        <v>0</v>
      </c>
      <c r="E23" s="116">
        <f>D23/C23*100</f>
        <v>0</v>
      </c>
      <c r="F23" s="343"/>
      <c r="G23" s="344"/>
      <c r="H23" s="344"/>
      <c r="I23" s="116">
        <v>0</v>
      </c>
      <c r="J23" s="343"/>
      <c r="K23" s="344"/>
      <c r="L23" s="344"/>
      <c r="M23" s="116"/>
      <c r="N23" s="113">
        <f>B23+F23+J23</f>
        <v>1200000</v>
      </c>
      <c r="O23" s="113">
        <f t="shared" si="11"/>
        <v>1200000</v>
      </c>
      <c r="P23" s="113">
        <f t="shared" si="11"/>
        <v>0</v>
      </c>
      <c r="Q23" s="116">
        <f t="shared" si="4"/>
        <v>0</v>
      </c>
    </row>
    <row r="24" spans="1:17" s="62" customFormat="1" ht="15.75" customHeight="1" thickBot="1" x14ac:dyDescent="0.25">
      <c r="A24" s="273" t="s">
        <v>77</v>
      </c>
      <c r="B24" s="345">
        <v>0</v>
      </c>
      <c r="C24" s="334">
        <v>0</v>
      </c>
      <c r="D24" s="334">
        <v>0</v>
      </c>
      <c r="E24" s="119">
        <v>0</v>
      </c>
      <c r="F24" s="345"/>
      <c r="G24" s="334"/>
      <c r="H24" s="334"/>
      <c r="I24" s="119">
        <v>0</v>
      </c>
      <c r="J24" s="345"/>
      <c r="K24" s="334"/>
      <c r="L24" s="334"/>
      <c r="M24" s="119"/>
      <c r="N24" s="113">
        <f>B24+F24+J24</f>
        <v>0</v>
      </c>
      <c r="O24" s="113">
        <f t="shared" si="11"/>
        <v>0</v>
      </c>
      <c r="P24" s="113">
        <f t="shared" si="11"/>
        <v>0</v>
      </c>
      <c r="Q24" s="116">
        <v>0</v>
      </c>
    </row>
    <row r="25" spans="1:17" ht="13.5" thickBot="1" x14ac:dyDescent="0.25">
      <c r="A25" s="1" t="s">
        <v>75</v>
      </c>
      <c r="B25" s="335">
        <f>SUM(B21:B24)</f>
        <v>40299693</v>
      </c>
      <c r="C25" s="336">
        <f>SUM(C21:C24)</f>
        <v>40299693</v>
      </c>
      <c r="D25" s="336">
        <f>SUM(D21:D24)</f>
        <v>8611820</v>
      </c>
      <c r="E25" s="337">
        <f>D25/C25*100</f>
        <v>21.369443186577129</v>
      </c>
      <c r="F25" s="335">
        <f t="shared" ref="F25:L25" si="12">SUM(F21:F24)</f>
        <v>800000</v>
      </c>
      <c r="G25" s="336">
        <f t="shared" si="12"/>
        <v>800000</v>
      </c>
      <c r="H25" s="336">
        <f t="shared" si="12"/>
        <v>0</v>
      </c>
      <c r="I25" s="337">
        <f>H25/G25*100</f>
        <v>0</v>
      </c>
      <c r="J25" s="335">
        <f t="shared" si="12"/>
        <v>350000</v>
      </c>
      <c r="K25" s="336">
        <f t="shared" si="12"/>
        <v>350000</v>
      </c>
      <c r="L25" s="336">
        <f t="shared" si="12"/>
        <v>0</v>
      </c>
      <c r="M25" s="337">
        <f>L25/K25*100</f>
        <v>0</v>
      </c>
      <c r="N25" s="117">
        <f>B25+F25+J25</f>
        <v>41449693</v>
      </c>
      <c r="O25" s="118">
        <f t="shared" si="11"/>
        <v>41449693</v>
      </c>
      <c r="P25" s="118">
        <f t="shared" si="11"/>
        <v>8611820</v>
      </c>
      <c r="Q25" s="119">
        <f t="shared" si="4"/>
        <v>20.776559189473371</v>
      </c>
    </row>
    <row r="26" spans="1:17" ht="21" customHeight="1" x14ac:dyDescent="0.2">
      <c r="A26" s="4"/>
      <c r="B26" s="42"/>
      <c r="C26" s="43"/>
      <c r="D26" s="43"/>
      <c r="E26" s="43"/>
      <c r="F26" s="42"/>
      <c r="G26" s="43"/>
      <c r="H26" s="43"/>
      <c r="I26" s="43"/>
      <c r="J26" s="40"/>
      <c r="K26" s="40"/>
      <c r="L26" s="40"/>
      <c r="M26" s="40"/>
      <c r="N26" s="41"/>
      <c r="O26" s="112"/>
      <c r="P26" s="112"/>
      <c r="Q26" s="112"/>
    </row>
    <row r="27" spans="1:17" ht="13.5" hidden="1" thickBot="1" x14ac:dyDescent="0.25">
      <c r="A27" s="1" t="s">
        <v>125</v>
      </c>
      <c r="B27" s="356">
        <v>0</v>
      </c>
      <c r="C27" s="352">
        <v>0</v>
      </c>
      <c r="D27" s="352">
        <v>0</v>
      </c>
      <c r="E27" s="123"/>
      <c r="F27" s="351"/>
      <c r="G27" s="352"/>
      <c r="H27" s="352"/>
      <c r="I27" s="353"/>
      <c r="J27" s="24"/>
      <c r="K27" s="24"/>
      <c r="L27" s="24"/>
      <c r="M27" s="36"/>
      <c r="N27" s="36">
        <f>B27+F27+J27</f>
        <v>0</v>
      </c>
      <c r="O27" s="63">
        <f>K27+G27+C27</f>
        <v>0</v>
      </c>
      <c r="P27" s="63">
        <f>L27+H27+D27</f>
        <v>0</v>
      </c>
      <c r="Q27" s="36"/>
    </row>
    <row r="28" spans="1:17" ht="21" customHeight="1" thickBot="1" x14ac:dyDescent="0.25">
      <c r="A28" s="4"/>
      <c r="B28" s="357"/>
      <c r="C28" s="357"/>
      <c r="D28" s="357"/>
      <c r="E28" s="357"/>
      <c r="F28" s="354"/>
      <c r="G28" s="355"/>
      <c r="H28" s="355"/>
      <c r="I28" s="355"/>
      <c r="J28" s="40"/>
      <c r="K28" s="40"/>
      <c r="L28" s="40"/>
      <c r="M28" s="40"/>
      <c r="N28" s="41"/>
      <c r="O28" s="112"/>
      <c r="P28" s="112"/>
      <c r="Q28" s="112"/>
    </row>
    <row r="29" spans="1:17" ht="13.5" thickBot="1" x14ac:dyDescent="0.25">
      <c r="A29" s="1" t="s">
        <v>16</v>
      </c>
      <c r="B29" s="335">
        <f>B19+B25+B27</f>
        <v>571518872</v>
      </c>
      <c r="C29" s="336">
        <f>C19+C25+C27</f>
        <v>639159567</v>
      </c>
      <c r="D29" s="336">
        <f>D19+D25+D27</f>
        <v>278641139</v>
      </c>
      <c r="E29" s="337">
        <f>D29/C29*100</f>
        <v>43.594925803559157</v>
      </c>
      <c r="F29" s="335">
        <f t="shared" ref="F29:L29" si="13">F19+F25+F27</f>
        <v>189631608</v>
      </c>
      <c r="G29" s="336">
        <f t="shared" si="13"/>
        <v>194336045</v>
      </c>
      <c r="H29" s="336">
        <f t="shared" si="13"/>
        <v>86236277</v>
      </c>
      <c r="I29" s="337">
        <f>H29/G29*100</f>
        <v>44.374823517685563</v>
      </c>
      <c r="J29" s="335">
        <f t="shared" si="13"/>
        <v>125539275</v>
      </c>
      <c r="K29" s="336">
        <f t="shared" si="13"/>
        <v>129683623</v>
      </c>
      <c r="L29" s="336">
        <f t="shared" si="13"/>
        <v>61346690</v>
      </c>
      <c r="M29" s="337">
        <f>L29/K29*100</f>
        <v>47.304885983945717</v>
      </c>
      <c r="N29" s="335">
        <f>N19+N25+N27</f>
        <v>886689755</v>
      </c>
      <c r="O29" s="362">
        <f>K29+G29+C29</f>
        <v>963179235</v>
      </c>
      <c r="P29" s="362">
        <f>L29+H29+D29</f>
        <v>426224106</v>
      </c>
      <c r="Q29" s="337">
        <f t="shared" si="4"/>
        <v>44.2517955653394</v>
      </c>
    </row>
    <row r="30" spans="1:17" ht="21" customHeight="1" x14ac:dyDescent="0.2">
      <c r="A30" s="149"/>
      <c r="B30" s="150"/>
      <c r="C30" s="150"/>
      <c r="D30" s="150"/>
      <c r="E30" s="42"/>
      <c r="F30" s="42"/>
      <c r="G30" s="43"/>
      <c r="H30" s="43"/>
      <c r="I30" s="43"/>
      <c r="J30" s="42"/>
      <c r="K30" s="42"/>
      <c r="L30" s="42"/>
      <c r="M30" s="42"/>
      <c r="N30" s="40"/>
      <c r="O30" s="112"/>
      <c r="P30" s="112"/>
      <c r="Q30" s="112"/>
    </row>
    <row r="31" spans="1:17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7" ht="16.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17"/>
      <c r="P32" s="2"/>
    </row>
    <row r="33" spans="1:18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</sheetData>
  <mergeCells count="22">
    <mergeCell ref="A2:O2"/>
    <mergeCell ref="C7:C8"/>
    <mergeCell ref="J7:J8"/>
    <mergeCell ref="K7:K8"/>
    <mergeCell ref="N7:N8"/>
    <mergeCell ref="M7:M8"/>
    <mergeCell ref="O7:O8"/>
    <mergeCell ref="D7:D8"/>
    <mergeCell ref="F6:I6"/>
    <mergeCell ref="G7:G8"/>
    <mergeCell ref="N6:Q6"/>
    <mergeCell ref="P7:P8"/>
    <mergeCell ref="Q7:Q8"/>
    <mergeCell ref="F7:F8"/>
    <mergeCell ref="H7:H8"/>
    <mergeCell ref="B6:E6"/>
    <mergeCell ref="L7:L8"/>
    <mergeCell ref="E7:E8"/>
    <mergeCell ref="A7:A8"/>
    <mergeCell ref="I7:I8"/>
    <mergeCell ref="J6:M6"/>
    <mergeCell ref="B7:B8"/>
  </mergeCells>
  <phoneticPr fontId="2" type="noConversion"/>
  <pageMargins left="0.15748031496062992" right="0.11811023622047245" top="0.74803149606299213" bottom="0.39370078740157483" header="0.51181102362204722" footer="0.51181102362204722"/>
  <pageSetup paperSize="9" scale="54" orientation="landscape" r:id="rId1"/>
  <headerFooter alignWithMargins="0">
    <oddHeader xml:space="preserve">&amp;R2.sz. melléklet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E8212-23B1-4ACA-995A-199B83BDF2D7}">
  <dimension ref="A1:J63"/>
  <sheetViews>
    <sheetView tabSelected="1" view="pageLayout" zoomScaleNormal="100" workbookViewId="0">
      <selection activeCell="A4" sqref="A4:F4"/>
    </sheetView>
  </sheetViews>
  <sheetFormatPr defaultRowHeight="12.75" x14ac:dyDescent="0.2"/>
  <cols>
    <col min="1" max="1" width="8.7109375" customWidth="1"/>
    <col min="2" max="2" width="56.5703125" customWidth="1"/>
    <col min="3" max="3" width="16.42578125" customWidth="1"/>
    <col min="4" max="4" width="16.28515625" style="93" bestFit="1" customWidth="1"/>
    <col min="5" max="5" width="16.7109375" customWidth="1"/>
    <col min="6" max="6" width="13.42578125" customWidth="1"/>
    <col min="7" max="7" width="13.7109375" bestFit="1" customWidth="1"/>
    <col min="10" max="10" width="14.7109375" bestFit="1" customWidth="1"/>
  </cols>
  <sheetData>
    <row r="1" spans="1:6" ht="15.75" x14ac:dyDescent="0.25">
      <c r="A1" s="435" t="s">
        <v>36</v>
      </c>
      <c r="B1" s="436"/>
      <c r="C1" s="436"/>
      <c r="D1" s="436"/>
      <c r="E1" s="436"/>
      <c r="F1" s="436"/>
    </row>
    <row r="2" spans="1:6" ht="15.75" x14ac:dyDescent="0.25">
      <c r="A2" s="257"/>
      <c r="B2" s="259"/>
      <c r="C2" s="259"/>
      <c r="D2" s="259"/>
      <c r="E2" s="259"/>
      <c r="F2" s="259"/>
    </row>
    <row r="3" spans="1:6" ht="15.75" x14ac:dyDescent="0.25">
      <c r="A3" s="257"/>
      <c r="B3" s="259"/>
      <c r="C3" s="259"/>
      <c r="D3" s="259"/>
      <c r="E3" s="259"/>
      <c r="F3" s="259"/>
    </row>
    <row r="4" spans="1:6" ht="16.5" thickBot="1" x14ac:dyDescent="0.25">
      <c r="A4" s="437" t="s">
        <v>17</v>
      </c>
      <c r="B4" s="437"/>
      <c r="C4" s="437"/>
      <c r="D4" s="437"/>
      <c r="E4" s="437"/>
      <c r="F4" s="437"/>
    </row>
    <row r="5" spans="1:6" ht="26.25" thickBot="1" x14ac:dyDescent="0.25">
      <c r="A5" s="8" t="s">
        <v>18</v>
      </c>
      <c r="B5" s="9" t="s">
        <v>19</v>
      </c>
      <c r="C5" s="52" t="s">
        <v>106</v>
      </c>
      <c r="D5" s="128" t="s">
        <v>102</v>
      </c>
      <c r="E5" s="10" t="s">
        <v>103</v>
      </c>
      <c r="F5" s="10" t="s">
        <v>104</v>
      </c>
    </row>
    <row r="6" spans="1:6" ht="13.5" thickBot="1" x14ac:dyDescent="0.25">
      <c r="A6" s="8">
        <v>1</v>
      </c>
      <c r="B6" s="9">
        <v>2</v>
      </c>
      <c r="C6" s="127">
        <v>3</v>
      </c>
      <c r="D6" s="128">
        <v>4</v>
      </c>
      <c r="E6" s="10">
        <v>5</v>
      </c>
      <c r="F6" s="10">
        <v>6</v>
      </c>
    </row>
    <row r="7" spans="1:6" ht="26.25" thickBot="1" x14ac:dyDescent="0.25">
      <c r="A7" s="88" t="s">
        <v>0</v>
      </c>
      <c r="B7" s="88" t="s">
        <v>46</v>
      </c>
      <c r="C7" s="139">
        <f>C8+C15</f>
        <v>308184658</v>
      </c>
      <c r="D7" s="139">
        <f t="shared" ref="D7:E7" si="0">D8+D15</f>
        <v>381409581</v>
      </c>
      <c r="E7" s="139">
        <f t="shared" si="0"/>
        <v>259121975</v>
      </c>
      <c r="F7" s="139">
        <f t="shared" ref="F7:F37" si="1">E7/D7*100</f>
        <v>67.937982659119413</v>
      </c>
    </row>
    <row r="8" spans="1:6" s="19" customFormat="1" ht="13.5" thickBot="1" x14ac:dyDescent="0.25">
      <c r="A8" s="268" t="s">
        <v>4</v>
      </c>
      <c r="B8" s="199" t="s">
        <v>50</v>
      </c>
      <c r="C8" s="140">
        <f>C9+C11+C12+C13+C14+C10</f>
        <v>273578411</v>
      </c>
      <c r="D8" s="140">
        <f t="shared" ref="D8:E8" si="2">D9+D11+D12+D13+D14+D10</f>
        <v>333578411</v>
      </c>
      <c r="E8" s="140">
        <f t="shared" si="2"/>
        <v>206447021</v>
      </c>
      <c r="F8" s="139">
        <f t="shared" si="1"/>
        <v>61.888603756194527</v>
      </c>
    </row>
    <row r="9" spans="1:6" x14ac:dyDescent="0.2">
      <c r="A9" s="269" t="s">
        <v>8</v>
      </c>
      <c r="B9" s="200" t="s">
        <v>82</v>
      </c>
      <c r="C9" s="144">
        <v>93884873</v>
      </c>
      <c r="D9" s="141">
        <v>93884873</v>
      </c>
      <c r="E9" s="129">
        <v>51743032</v>
      </c>
      <c r="F9" s="146">
        <f t="shared" si="1"/>
        <v>55.113279005021397</v>
      </c>
    </row>
    <row r="10" spans="1:6" ht="25.5" x14ac:dyDescent="0.2">
      <c r="A10" s="363" t="s">
        <v>2</v>
      </c>
      <c r="B10" s="200" t="s">
        <v>145</v>
      </c>
      <c r="C10" s="144">
        <v>107813562</v>
      </c>
      <c r="D10" s="141">
        <v>107813562</v>
      </c>
      <c r="E10" s="129">
        <v>56924112</v>
      </c>
      <c r="F10" s="147">
        <f t="shared" si="1"/>
        <v>52.798656258106</v>
      </c>
    </row>
    <row r="11" spans="1:6" ht="25.5" x14ac:dyDescent="0.2">
      <c r="A11" s="269" t="s">
        <v>5</v>
      </c>
      <c r="B11" s="201" t="s">
        <v>83</v>
      </c>
      <c r="C11" s="143">
        <v>63685152</v>
      </c>
      <c r="D11" s="142">
        <v>63685152</v>
      </c>
      <c r="E11" s="130">
        <v>33518672</v>
      </c>
      <c r="F11" s="147">
        <f t="shared" si="1"/>
        <v>52.631847373152219</v>
      </c>
    </row>
    <row r="12" spans="1:6" x14ac:dyDescent="0.2">
      <c r="A12" s="269" t="s">
        <v>9</v>
      </c>
      <c r="B12" s="201" t="s">
        <v>84</v>
      </c>
      <c r="C12" s="143">
        <v>8194824</v>
      </c>
      <c r="D12" s="142">
        <v>8194824</v>
      </c>
      <c r="E12" s="130">
        <v>4261205</v>
      </c>
      <c r="F12" s="147">
        <f t="shared" si="1"/>
        <v>51.998737251709123</v>
      </c>
    </row>
    <row r="13" spans="1:6" ht="25.5" x14ac:dyDescent="0.2">
      <c r="A13" s="269" t="s">
        <v>3</v>
      </c>
      <c r="B13" s="201" t="s">
        <v>122</v>
      </c>
      <c r="C13" s="143">
        <v>0</v>
      </c>
      <c r="D13" s="142">
        <v>60000000</v>
      </c>
      <c r="E13" s="130">
        <v>60000000</v>
      </c>
      <c r="F13" s="147">
        <v>100</v>
      </c>
    </row>
    <row r="14" spans="1:6" x14ac:dyDescent="0.2">
      <c r="A14" s="269" t="s">
        <v>10</v>
      </c>
      <c r="B14" s="201" t="s">
        <v>121</v>
      </c>
      <c r="C14" s="143"/>
      <c r="D14" s="142"/>
      <c r="E14" s="130">
        <v>0</v>
      </c>
      <c r="F14" s="147">
        <v>0</v>
      </c>
    </row>
    <row r="15" spans="1:6" s="19" customFormat="1" ht="26.25" thickBot="1" x14ac:dyDescent="0.25">
      <c r="A15" s="270" t="s">
        <v>6</v>
      </c>
      <c r="B15" s="237" t="s">
        <v>85</v>
      </c>
      <c r="C15" s="238">
        <v>34606247</v>
      </c>
      <c r="D15" s="238">
        <v>47831170</v>
      </c>
      <c r="E15" s="239">
        <v>52674954</v>
      </c>
      <c r="F15" s="267">
        <f t="shared" si="1"/>
        <v>110.12683570148923</v>
      </c>
    </row>
    <row r="16" spans="1:6" ht="26.25" thickBot="1" x14ac:dyDescent="0.25">
      <c r="A16" s="88" t="s">
        <v>1</v>
      </c>
      <c r="B16" s="240" t="s">
        <v>51</v>
      </c>
      <c r="C16" s="241">
        <f>C17+C18</f>
        <v>11340000</v>
      </c>
      <c r="D16" s="241">
        <f>D17+D18</f>
        <v>11340000</v>
      </c>
      <c r="E16" s="242">
        <f>E17+E18</f>
        <v>28025308</v>
      </c>
      <c r="F16" s="139">
        <f t="shared" si="1"/>
        <v>247.13675485008818</v>
      </c>
    </row>
    <row r="17" spans="1:6" x14ac:dyDescent="0.2">
      <c r="A17" s="268" t="s">
        <v>7</v>
      </c>
      <c r="B17" s="203" t="s">
        <v>86</v>
      </c>
      <c r="C17" s="144">
        <v>0</v>
      </c>
      <c r="D17" s="144">
        <v>0</v>
      </c>
      <c r="E17" s="129">
        <v>0</v>
      </c>
      <c r="F17" s="146">
        <v>0</v>
      </c>
    </row>
    <row r="18" spans="1:6" ht="26.25" thickBot="1" x14ac:dyDescent="0.25">
      <c r="A18" s="270" t="s">
        <v>14</v>
      </c>
      <c r="B18" s="202" t="s">
        <v>87</v>
      </c>
      <c r="C18" s="143">
        <v>11340000</v>
      </c>
      <c r="D18" s="143">
        <v>11340000</v>
      </c>
      <c r="E18" s="130">
        <v>28025308</v>
      </c>
      <c r="F18" s="267">
        <f t="shared" si="1"/>
        <v>247.13675485008818</v>
      </c>
    </row>
    <row r="19" spans="1:6" ht="13.5" thickBot="1" x14ac:dyDescent="0.25">
      <c r="A19" s="88" t="s">
        <v>13</v>
      </c>
      <c r="B19" s="12" t="s">
        <v>64</v>
      </c>
      <c r="C19" s="20">
        <f>C20+C21+C25</f>
        <v>93500000</v>
      </c>
      <c r="D19" s="20">
        <f t="shared" ref="D19:E19" si="3">D20+D21+D25</f>
        <v>94878595</v>
      </c>
      <c r="E19" s="20">
        <f t="shared" si="3"/>
        <v>68322683</v>
      </c>
      <c r="F19" s="139">
        <f t="shared" si="1"/>
        <v>72.010639491446938</v>
      </c>
    </row>
    <row r="20" spans="1:6" s="18" customFormat="1" x14ac:dyDescent="0.2">
      <c r="A20" s="268" t="s">
        <v>23</v>
      </c>
      <c r="B20" s="364" t="s">
        <v>39</v>
      </c>
      <c r="C20" s="369">
        <v>15000000</v>
      </c>
      <c r="D20" s="369">
        <v>15000000</v>
      </c>
      <c r="E20" s="370">
        <v>9580987</v>
      </c>
      <c r="F20" s="274">
        <f t="shared" si="1"/>
        <v>63.873246666666674</v>
      </c>
    </row>
    <row r="21" spans="1:6" s="18" customFormat="1" x14ac:dyDescent="0.2">
      <c r="A21" s="269" t="s">
        <v>26</v>
      </c>
      <c r="B21" s="365" t="s">
        <v>124</v>
      </c>
      <c r="C21" s="371">
        <f>C22+C23+C24</f>
        <v>71500000</v>
      </c>
      <c r="D21" s="371">
        <f>D22+D23+D24</f>
        <v>72878595</v>
      </c>
      <c r="E21" s="371">
        <f>E22+E23+E24</f>
        <v>53883596</v>
      </c>
      <c r="F21" s="371">
        <f t="shared" si="1"/>
        <v>73.936107028407989</v>
      </c>
    </row>
    <row r="22" spans="1:6" x14ac:dyDescent="0.2">
      <c r="A22" s="269" t="s">
        <v>24</v>
      </c>
      <c r="B22" s="366" t="s">
        <v>88</v>
      </c>
      <c r="C22" s="143">
        <v>70000000</v>
      </c>
      <c r="D22" s="143">
        <v>71378595</v>
      </c>
      <c r="E22" s="130">
        <v>52356896</v>
      </c>
      <c r="F22" s="147">
        <f t="shared" si="1"/>
        <v>73.350975877292072</v>
      </c>
    </row>
    <row r="23" spans="1:6" x14ac:dyDescent="0.2">
      <c r="A23" s="269" t="s">
        <v>25</v>
      </c>
      <c r="B23" s="366" t="s">
        <v>89</v>
      </c>
      <c r="C23" s="143">
        <v>0</v>
      </c>
      <c r="D23" s="143">
        <v>0</v>
      </c>
      <c r="E23" s="130">
        <v>0</v>
      </c>
      <c r="F23" s="373"/>
    </row>
    <row r="24" spans="1:6" ht="25.5" x14ac:dyDescent="0.2">
      <c r="A24" s="376" t="s">
        <v>27</v>
      </c>
      <c r="B24" s="377" t="s">
        <v>43</v>
      </c>
      <c r="C24" s="180">
        <v>1500000</v>
      </c>
      <c r="D24" s="180">
        <v>1500000</v>
      </c>
      <c r="E24" s="233">
        <v>1526700</v>
      </c>
      <c r="F24" s="373">
        <f t="shared" si="1"/>
        <v>101.78</v>
      </c>
    </row>
    <row r="25" spans="1:6" s="18" customFormat="1" x14ac:dyDescent="0.2">
      <c r="A25" s="205" t="s">
        <v>28</v>
      </c>
      <c r="B25" s="379" t="s">
        <v>90</v>
      </c>
      <c r="C25" s="371">
        <v>7000000</v>
      </c>
      <c r="D25" s="371">
        <v>7000000</v>
      </c>
      <c r="E25" s="380">
        <v>4858100</v>
      </c>
      <c r="F25" s="381">
        <f t="shared" si="1"/>
        <v>69.401428571428568</v>
      </c>
    </row>
    <row r="26" spans="1:6" ht="28.5" customHeight="1" x14ac:dyDescent="0.2">
      <c r="A26" s="363" t="s">
        <v>29</v>
      </c>
      <c r="B26" s="234" t="s">
        <v>132</v>
      </c>
      <c r="C26" s="235"/>
      <c r="D26" s="235"/>
      <c r="E26" s="236"/>
      <c r="F26" s="378"/>
    </row>
    <row r="27" spans="1:6" ht="13.5" thickBot="1" x14ac:dyDescent="0.25">
      <c r="A27" s="270" t="s">
        <v>12</v>
      </c>
      <c r="B27" s="229" t="s">
        <v>123</v>
      </c>
      <c r="C27" s="230">
        <v>7000000</v>
      </c>
      <c r="D27" s="230">
        <v>7000000</v>
      </c>
      <c r="E27" s="231">
        <v>4858100</v>
      </c>
      <c r="F27" s="148">
        <f t="shared" si="1"/>
        <v>69.401428571428568</v>
      </c>
    </row>
    <row r="28" spans="1:6" ht="13.5" thickBot="1" x14ac:dyDescent="0.25">
      <c r="A28" s="88" t="s">
        <v>30</v>
      </c>
      <c r="B28" s="12" t="s">
        <v>91</v>
      </c>
      <c r="C28" s="145">
        <v>54741419</v>
      </c>
      <c r="D28" s="145">
        <v>54741419</v>
      </c>
      <c r="E28" s="131">
        <v>23680992</v>
      </c>
      <c r="F28" s="139">
        <f t="shared" si="1"/>
        <v>43.25973354837587</v>
      </c>
    </row>
    <row r="29" spans="1:6" s="18" customFormat="1" x14ac:dyDescent="0.2">
      <c r="A29" s="204" t="s">
        <v>31</v>
      </c>
      <c r="B29" s="268" t="s">
        <v>65</v>
      </c>
      <c r="C29" s="146">
        <v>0</v>
      </c>
      <c r="D29" s="146">
        <v>0</v>
      </c>
      <c r="E29" s="132">
        <v>0</v>
      </c>
      <c r="F29" s="146">
        <v>0</v>
      </c>
    </row>
    <row r="30" spans="1:6" s="18" customFormat="1" x14ac:dyDescent="0.2">
      <c r="A30" s="205" t="s">
        <v>32</v>
      </c>
      <c r="B30" s="269" t="s">
        <v>62</v>
      </c>
      <c r="C30" s="147">
        <v>0</v>
      </c>
      <c r="D30" s="147">
        <v>0</v>
      </c>
      <c r="E30" s="133">
        <v>0</v>
      </c>
      <c r="F30" s="147">
        <v>0</v>
      </c>
    </row>
    <row r="31" spans="1:6" s="18" customFormat="1" x14ac:dyDescent="0.2">
      <c r="A31" s="205" t="s">
        <v>33</v>
      </c>
      <c r="B31" s="269" t="s">
        <v>53</v>
      </c>
      <c r="C31" s="147">
        <f>C32+C33</f>
        <v>0</v>
      </c>
      <c r="D31" s="147">
        <v>0</v>
      </c>
      <c r="E31" s="147">
        <v>0</v>
      </c>
      <c r="F31" s="147">
        <v>0</v>
      </c>
    </row>
    <row r="32" spans="1:6" ht="26.25" thickBot="1" x14ac:dyDescent="0.25">
      <c r="A32" s="367" t="s">
        <v>34</v>
      </c>
      <c r="B32" s="368" t="s">
        <v>113</v>
      </c>
      <c r="C32" s="372"/>
      <c r="D32" s="372"/>
      <c r="E32" s="232"/>
      <c r="F32" s="267"/>
    </row>
    <row r="33" spans="1:7" ht="13.5" thickBot="1" x14ac:dyDescent="0.25">
      <c r="A33" s="88" t="s">
        <v>35</v>
      </c>
      <c r="B33" s="135" t="s">
        <v>116</v>
      </c>
      <c r="C33" s="87">
        <v>0</v>
      </c>
      <c r="D33" s="87">
        <v>0</v>
      </c>
      <c r="E33" s="134">
        <v>0</v>
      </c>
      <c r="F33" s="139"/>
    </row>
    <row r="34" spans="1:7" ht="13.5" thickBot="1" x14ac:dyDescent="0.25">
      <c r="A34" s="438" t="s">
        <v>37</v>
      </c>
      <c r="B34" s="439"/>
      <c r="C34" s="89">
        <f>C7+C16+C19+C28+C29+C30+C31</f>
        <v>467766077</v>
      </c>
      <c r="D34" s="89">
        <f>D7+D16+D19+D28+D29+D30+D31</f>
        <v>542369595</v>
      </c>
      <c r="E34" s="138">
        <f>E7+E16+E19+E28+E29+E30+E31</f>
        <v>379150958</v>
      </c>
      <c r="F34" s="139">
        <f t="shared" si="1"/>
        <v>69.906381459307283</v>
      </c>
    </row>
    <row r="35" spans="1:7" ht="13.5" thickBot="1" x14ac:dyDescent="0.25">
      <c r="A35" s="12" t="s">
        <v>107</v>
      </c>
      <c r="B35" s="12" t="s">
        <v>60</v>
      </c>
      <c r="C35" s="50">
        <f>C36+C37+C38+C39</f>
        <v>144408452</v>
      </c>
      <c r="D35" s="50">
        <f t="shared" ref="D35" si="4">D36+D37+D38+D39</f>
        <v>141174414</v>
      </c>
      <c r="E35" s="50">
        <f>E36+E37+E38+E39</f>
        <v>141174414</v>
      </c>
      <c r="F35" s="139">
        <f t="shared" si="1"/>
        <v>100</v>
      </c>
    </row>
    <row r="36" spans="1:7" ht="13.5" thickBot="1" x14ac:dyDescent="0.25">
      <c r="A36" s="12" t="s">
        <v>108</v>
      </c>
      <c r="B36" s="51" t="s">
        <v>92</v>
      </c>
      <c r="C36" s="87">
        <v>0</v>
      </c>
      <c r="D36" s="87">
        <v>0</v>
      </c>
      <c r="E36" s="134">
        <v>0</v>
      </c>
      <c r="F36" s="139">
        <v>0</v>
      </c>
    </row>
    <row r="37" spans="1:7" ht="13.5" thickBot="1" x14ac:dyDescent="0.25">
      <c r="A37" s="12" t="s">
        <v>109</v>
      </c>
      <c r="B37" s="248" t="s">
        <v>56</v>
      </c>
      <c r="C37" s="249">
        <v>54408452</v>
      </c>
      <c r="D37" s="250">
        <v>51174414</v>
      </c>
      <c r="E37" s="251">
        <v>51174414</v>
      </c>
      <c r="F37" s="139">
        <f t="shared" si="1"/>
        <v>100</v>
      </c>
      <c r="G37" s="44"/>
    </row>
    <row r="38" spans="1:7" ht="13.5" thickBot="1" x14ac:dyDescent="0.25">
      <c r="A38" s="12" t="s">
        <v>111</v>
      </c>
      <c r="B38" s="248" t="s">
        <v>131</v>
      </c>
      <c r="C38" s="87">
        <v>0</v>
      </c>
      <c r="D38" s="252">
        <v>0</v>
      </c>
      <c r="E38" s="87">
        <v>0</v>
      </c>
      <c r="F38" s="131">
        <v>100</v>
      </c>
      <c r="G38" s="44"/>
    </row>
    <row r="39" spans="1:7" ht="13.5" thickBot="1" x14ac:dyDescent="0.25">
      <c r="A39" s="12" t="s">
        <v>112</v>
      </c>
      <c r="B39" s="383" t="s">
        <v>151</v>
      </c>
      <c r="C39" s="384">
        <v>90000000</v>
      </c>
      <c r="D39" s="384">
        <v>90000000</v>
      </c>
      <c r="E39" s="384">
        <v>90000000</v>
      </c>
      <c r="F39" s="131">
        <v>100</v>
      </c>
      <c r="G39" s="44"/>
    </row>
    <row r="40" spans="1:7" x14ac:dyDescent="0.2">
      <c r="A40" s="22"/>
      <c r="B40" s="21"/>
      <c r="C40" s="90"/>
      <c r="D40" s="90"/>
    </row>
    <row r="41" spans="1:7" x14ac:dyDescent="0.2">
      <c r="A41" s="22"/>
      <c r="B41" s="21"/>
      <c r="C41" s="90"/>
      <c r="D41" s="90"/>
    </row>
    <row r="42" spans="1:7" x14ac:dyDescent="0.2">
      <c r="A42" s="440" t="s">
        <v>20</v>
      </c>
      <c r="B42" s="440"/>
      <c r="C42" s="440"/>
      <c r="D42" s="440"/>
      <c r="E42" s="440"/>
      <c r="F42" s="440"/>
    </row>
    <row r="43" spans="1:7" ht="13.5" thickBot="1" x14ac:dyDescent="0.25">
      <c r="A43" s="13"/>
      <c r="B43" s="13"/>
      <c r="C43" s="91"/>
      <c r="D43" s="92"/>
    </row>
    <row r="44" spans="1:7" ht="26.25" thickBot="1" x14ac:dyDescent="0.25">
      <c r="A44" s="8" t="s">
        <v>21</v>
      </c>
      <c r="B44" s="9" t="s">
        <v>22</v>
      </c>
      <c r="C44" s="127" t="s">
        <v>106</v>
      </c>
      <c r="D44" s="128" t="s">
        <v>102</v>
      </c>
      <c r="E44" s="10" t="s">
        <v>103</v>
      </c>
      <c r="F44" s="10" t="s">
        <v>104</v>
      </c>
    </row>
    <row r="45" spans="1:7" ht="13.5" thickBot="1" x14ac:dyDescent="0.25">
      <c r="A45" s="8">
        <v>1</v>
      </c>
      <c r="B45" s="127">
        <v>2</v>
      </c>
      <c r="C45" s="179">
        <v>3</v>
      </c>
      <c r="D45" s="179">
        <v>4</v>
      </c>
      <c r="E45" s="10">
        <v>5</v>
      </c>
      <c r="F45" s="10">
        <v>6</v>
      </c>
    </row>
    <row r="46" spans="1:7" ht="13.5" thickBot="1" x14ac:dyDescent="0.25">
      <c r="A46" s="11" t="s">
        <v>0</v>
      </c>
      <c r="B46" s="168" t="s">
        <v>93</v>
      </c>
      <c r="C46" s="139">
        <v>278987303</v>
      </c>
      <c r="D46" s="188">
        <v>290270503</v>
      </c>
      <c r="E46" s="139">
        <v>144299177</v>
      </c>
      <c r="F46" s="139">
        <f>E46/D46*100</f>
        <v>49.711967116410719</v>
      </c>
    </row>
    <row r="47" spans="1:7" s="18" customFormat="1" ht="26.25" thickBot="1" x14ac:dyDescent="0.25">
      <c r="A47" s="11" t="s">
        <v>2</v>
      </c>
      <c r="B47" s="169" t="s">
        <v>80</v>
      </c>
      <c r="C47" s="20">
        <v>39574772</v>
      </c>
      <c r="D47" s="176">
        <v>41983672</v>
      </c>
      <c r="E47" s="187">
        <v>20479575</v>
      </c>
      <c r="F47" s="139">
        <f t="shared" ref="F47:F62" si="5">E47/D47*100</f>
        <v>48.779856607111448</v>
      </c>
    </row>
    <row r="48" spans="1:7" s="18" customFormat="1" ht="13.5" thickBot="1" x14ac:dyDescent="0.25">
      <c r="A48" s="11" t="s">
        <v>5</v>
      </c>
      <c r="B48" s="207" t="s">
        <v>70</v>
      </c>
      <c r="C48" s="20">
        <v>218945877</v>
      </c>
      <c r="D48" s="176">
        <v>205518361</v>
      </c>
      <c r="E48" s="187">
        <v>86103527</v>
      </c>
      <c r="F48" s="139">
        <f t="shared" si="5"/>
        <v>41.895783219096423</v>
      </c>
    </row>
    <row r="49" spans="1:10" s="18" customFormat="1" ht="13.5" thickBot="1" x14ac:dyDescent="0.25">
      <c r="A49" s="11" t="s">
        <v>9</v>
      </c>
      <c r="B49" s="258" t="s">
        <v>94</v>
      </c>
      <c r="C49" s="20">
        <v>8500000</v>
      </c>
      <c r="D49" s="176">
        <v>8500000</v>
      </c>
      <c r="E49" s="187">
        <v>2745257</v>
      </c>
      <c r="F49" s="139">
        <f t="shared" si="5"/>
        <v>32.297141176470589</v>
      </c>
      <c r="J49" s="382"/>
    </row>
    <row r="50" spans="1:10" s="18" customFormat="1" ht="13.5" thickBot="1" x14ac:dyDescent="0.25">
      <c r="A50" s="11" t="s">
        <v>3</v>
      </c>
      <c r="B50" s="170" t="s">
        <v>126</v>
      </c>
      <c r="C50" s="181">
        <v>3338818</v>
      </c>
      <c r="D50" s="177">
        <v>19255230</v>
      </c>
      <c r="E50" s="194">
        <v>18667129</v>
      </c>
      <c r="F50" s="139">
        <f t="shared" si="5"/>
        <v>96.945759671528194</v>
      </c>
    </row>
    <row r="51" spans="1:10" ht="13.5" thickBot="1" x14ac:dyDescent="0.25">
      <c r="A51" s="268" t="s">
        <v>10</v>
      </c>
      <c r="B51" s="171" t="s">
        <v>117</v>
      </c>
      <c r="C51" s="182">
        <v>11644827</v>
      </c>
      <c r="D51" s="189">
        <v>66833311</v>
      </c>
      <c r="E51" s="195">
        <f>SUM(E52:E53)</f>
        <v>0</v>
      </c>
      <c r="F51" s="146">
        <f t="shared" si="5"/>
        <v>0</v>
      </c>
    </row>
    <row r="52" spans="1:10" hidden="1" x14ac:dyDescent="0.2">
      <c r="A52" s="269" t="s">
        <v>6</v>
      </c>
      <c r="B52" s="172" t="s">
        <v>118</v>
      </c>
      <c r="C52" s="183">
        <v>0</v>
      </c>
      <c r="D52" s="190">
        <v>0</v>
      </c>
      <c r="E52" s="254">
        <v>0</v>
      </c>
      <c r="F52" s="147">
        <v>0</v>
      </c>
    </row>
    <row r="53" spans="1:10" ht="13.5" hidden="1" thickBot="1" x14ac:dyDescent="0.25">
      <c r="A53" s="270" t="s">
        <v>1</v>
      </c>
      <c r="B53" s="173" t="s">
        <v>119</v>
      </c>
      <c r="C53" s="184">
        <v>0</v>
      </c>
      <c r="D53" s="191">
        <v>0</v>
      </c>
      <c r="E53" s="255">
        <v>0</v>
      </c>
      <c r="F53" s="267" t="e">
        <f t="shared" si="5"/>
        <v>#DIV/0!</v>
      </c>
    </row>
    <row r="54" spans="1:10" s="18" customFormat="1" ht="13.5" thickBot="1" x14ac:dyDescent="0.25">
      <c r="A54" s="11" t="s">
        <v>7</v>
      </c>
      <c r="B54" s="174" t="s">
        <v>95</v>
      </c>
      <c r="C54" s="185">
        <v>14123860</v>
      </c>
      <c r="D54" s="178">
        <v>14123860</v>
      </c>
      <c r="E54" s="197">
        <v>7400240</v>
      </c>
      <c r="F54" s="139">
        <f t="shared" si="5"/>
        <v>52.395308364710502</v>
      </c>
    </row>
    <row r="55" spans="1:10" s="18" customFormat="1" ht="13.5" thickBot="1" x14ac:dyDescent="0.25">
      <c r="A55" s="11" t="s">
        <v>14</v>
      </c>
      <c r="B55" s="258" t="s">
        <v>96</v>
      </c>
      <c r="C55" s="20">
        <v>26125833</v>
      </c>
      <c r="D55" s="176">
        <v>26125833</v>
      </c>
      <c r="E55" s="187">
        <v>1211580</v>
      </c>
      <c r="F55" s="139">
        <f t="shared" si="5"/>
        <v>4.6374789274661596</v>
      </c>
    </row>
    <row r="56" spans="1:10" s="18" customFormat="1" ht="13.5" thickBot="1" x14ac:dyDescent="0.25">
      <c r="A56" s="11" t="s">
        <v>13</v>
      </c>
      <c r="B56" s="258" t="s">
        <v>74</v>
      </c>
      <c r="C56" s="20">
        <v>1200000</v>
      </c>
      <c r="D56" s="176">
        <v>1200000</v>
      </c>
      <c r="E56" s="187">
        <v>0</v>
      </c>
      <c r="F56" s="139">
        <f t="shared" si="5"/>
        <v>0</v>
      </c>
    </row>
    <row r="57" spans="1:10" ht="13.5" thickBot="1" x14ac:dyDescent="0.25">
      <c r="A57" s="11" t="s">
        <v>23</v>
      </c>
      <c r="B57" s="52" t="s">
        <v>79</v>
      </c>
      <c r="C57" s="20">
        <f>C58+C59</f>
        <v>9733239</v>
      </c>
      <c r="D57" s="20">
        <f>D58+D59</f>
        <v>9733239</v>
      </c>
      <c r="E57" s="20">
        <f>E58+E59</f>
        <v>9733239</v>
      </c>
      <c r="F57" s="139">
        <f t="shared" si="5"/>
        <v>100</v>
      </c>
    </row>
    <row r="58" spans="1:10" x14ac:dyDescent="0.2">
      <c r="A58" s="374" t="s">
        <v>26</v>
      </c>
      <c r="B58" s="175" t="s">
        <v>76</v>
      </c>
      <c r="C58" s="144">
        <v>9733239</v>
      </c>
      <c r="D58" s="136">
        <v>9733239</v>
      </c>
      <c r="E58" s="198">
        <v>9733239</v>
      </c>
      <c r="F58" s="146">
        <f t="shared" si="5"/>
        <v>100</v>
      </c>
    </row>
    <row r="59" spans="1:10" ht="13.5" thickBot="1" x14ac:dyDescent="0.25">
      <c r="A59" s="375" t="s">
        <v>24</v>
      </c>
      <c r="B59" s="175" t="s">
        <v>77</v>
      </c>
      <c r="C59" s="143">
        <v>0</v>
      </c>
      <c r="D59" s="137">
        <v>0</v>
      </c>
      <c r="E59" s="196">
        <v>0</v>
      </c>
      <c r="F59" s="267">
        <v>0</v>
      </c>
    </row>
    <row r="60" spans="1:10" ht="13.5" thickBot="1" x14ac:dyDescent="0.25">
      <c r="A60" s="11" t="s">
        <v>25</v>
      </c>
      <c r="B60" s="52" t="s">
        <v>97</v>
      </c>
      <c r="C60" s="186">
        <f>C46+C47+C48+C49+C50+C54+C55+C56+C57+C51</f>
        <v>612174529</v>
      </c>
      <c r="D60" s="192">
        <f>D46+D47+D48+D49+D50+D54+D55+D56+D57+D51</f>
        <v>683544009</v>
      </c>
      <c r="E60" s="186">
        <f>E46+E47+E48+E49+E50+E54+E55+E56+E57+E51</f>
        <v>290639724</v>
      </c>
      <c r="F60" s="139">
        <f t="shared" si="5"/>
        <v>42.51953351550771</v>
      </c>
    </row>
    <row r="61" spans="1:10" ht="14.25" customHeight="1" thickBot="1" x14ac:dyDescent="0.25">
      <c r="A61" s="433" t="s">
        <v>158</v>
      </c>
      <c r="B61" s="434"/>
      <c r="C61" s="187">
        <f>C60</f>
        <v>612174529</v>
      </c>
      <c r="D61" s="193">
        <f>D60</f>
        <v>683544009</v>
      </c>
      <c r="E61" s="187">
        <f>E60</f>
        <v>290639724</v>
      </c>
      <c r="F61" s="139">
        <f t="shared" si="5"/>
        <v>42.51953351550771</v>
      </c>
    </row>
    <row r="62" spans="1:10" ht="15" customHeight="1" thickBot="1" x14ac:dyDescent="0.25">
      <c r="A62" s="433" t="s">
        <v>159</v>
      </c>
      <c r="B62" s="434"/>
      <c r="C62" s="187">
        <f>C34+C35</f>
        <v>612174529</v>
      </c>
      <c r="D62" s="193">
        <f>D34+D35</f>
        <v>683544009</v>
      </c>
      <c r="E62" s="187">
        <f>E34+E35</f>
        <v>520325372</v>
      </c>
      <c r="F62" s="20">
        <f t="shared" si="5"/>
        <v>76.121707622193497</v>
      </c>
    </row>
    <row r="63" spans="1:10" x14ac:dyDescent="0.2">
      <c r="C63" s="253">
        <f>C61-C62</f>
        <v>0</v>
      </c>
      <c r="D63" s="253">
        <f t="shared" ref="D63" si="6">D61-D62</f>
        <v>0</v>
      </c>
      <c r="E63" s="253"/>
    </row>
  </sheetData>
  <mergeCells count="6">
    <mergeCell ref="A62:B62"/>
    <mergeCell ref="A1:F1"/>
    <mergeCell ref="A4:F4"/>
    <mergeCell ref="A34:B34"/>
    <mergeCell ref="A42:F42"/>
    <mergeCell ref="A61:B61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  <headerFooter>
    <oddHeader>&amp;R3. számú melléklet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2</vt:i4>
      </vt:variant>
    </vt:vector>
  </HeadingPairs>
  <TitlesOfParts>
    <vt:vector size="5" baseType="lpstr">
      <vt:lpstr>Bevételek</vt:lpstr>
      <vt:lpstr>Kiadások</vt:lpstr>
      <vt:lpstr>Mérleg</vt:lpstr>
      <vt:lpstr>Bevételek!Nyomtatási_cím</vt:lpstr>
      <vt:lpstr>Kiadások!Nyomtatási_terület</vt:lpstr>
    </vt:vector>
  </TitlesOfParts>
  <Company>kincstár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Szekeres Zsuzsanna</dc:creator>
  <cp:lastModifiedBy>Harsányi Mária</cp:lastModifiedBy>
  <cp:lastPrinted>2026-09-11T09:47:17Z</cp:lastPrinted>
  <dcterms:created xsi:type="dcterms:W3CDTF">1999-11-19T07:39:00Z</dcterms:created>
  <dcterms:modified xsi:type="dcterms:W3CDTF">2026-09-11T09:47:51Z</dcterms:modified>
</cp:coreProperties>
</file>